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nit\Downloads\"/>
    </mc:Choice>
  </mc:AlternateContent>
  <xr:revisionPtr revIDLastSave="0" documentId="13_ncr:1_{99EB13A6-0452-430A-8FF6-A7513FBAB061}" xr6:coauthVersionLast="47" xr6:coauthVersionMax="47" xr10:uidLastSave="{00000000-0000-0000-0000-000000000000}"/>
  <bookViews>
    <workbookView xWindow="-120" yWindow="-120" windowWidth="20730" windowHeight="11040" xr2:uid="{27582F66-755B-4670-8017-A50D85A9823A}"/>
  </bookViews>
  <sheets>
    <sheet name="רשימת עולים וממלאי מקום" sheetId="1" r:id="rId1"/>
    <sheet name="סדר הזמנת השחקניות לגמר הנשים" sheetId="8" r:id="rId2"/>
    <sheet name="מד חוזק - אין משמעות לשמות" sheetId="7" r:id="rId3"/>
    <sheet name="חצי גמר ר&quot;ג" sheetId="2" r:id="rId4"/>
    <sheet name="חצי גמר כפ&quot;ס" sheetId="3" r:id="rId5"/>
    <sheet name="חצי גמר חיפה" sheetId="4" r:id="rId6"/>
    <sheet name="חצי גמר ב&quot;ש" sheetId="6" r:id="rId7"/>
    <sheet name="חצי גמר ירושלים" sheetId="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8" l="1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" i="8"/>
  <c r="J2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2" i="5"/>
  <c r="J3" i="5"/>
  <c r="J4" i="5"/>
  <c r="J5" i="5"/>
  <c r="J6" i="5"/>
  <c r="J7" i="5"/>
  <c r="J8" i="5"/>
  <c r="J9" i="5"/>
  <c r="J10" i="5"/>
  <c r="J2" i="6"/>
  <c r="J3" i="6"/>
  <c r="J4" i="6"/>
  <c r="J5" i="6"/>
  <c r="J6" i="6"/>
  <c r="J7" i="6"/>
  <c r="J8" i="6"/>
  <c r="J9" i="6"/>
  <c r="J10" i="6"/>
  <c r="J11" i="6"/>
  <c r="A52" i="1"/>
  <c r="A53" i="1" s="1"/>
  <c r="A54" i="1" s="1"/>
  <c r="A55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F11" i="1"/>
</calcChain>
</file>

<file path=xl/sharedStrings.xml><?xml version="1.0" encoding="utf-8"?>
<sst xmlns="http://schemas.openxmlformats.org/spreadsheetml/2006/main" count="904" uniqueCount="275">
  <si>
    <t>שם</t>
  </si>
  <si>
    <t>פיטר סוידלר</t>
  </si>
  <si>
    <t>מספר עולים</t>
  </si>
  <si>
    <t>בוריס גלפנד</t>
  </si>
  <si>
    <t>בוריס אלתרמן</t>
  </si>
  <si>
    <t>חצי גמר רמת גן</t>
  </si>
  <si>
    <t>איליה סמירין</t>
  </si>
  <si>
    <t>חצי גמר כפר סבא</t>
  </si>
  <si>
    <t>תמיר נבאתי</t>
  </si>
  <si>
    <t>חצי גמר חיפה</t>
  </si>
  <si>
    <t>אמיל סוטובסקי</t>
  </si>
  <si>
    <t>חצי גמר באר שבע</t>
  </si>
  <si>
    <t>מקסים רודשטיין</t>
  </si>
  <si>
    <t>חצי גמר ירושלים</t>
  </si>
  <si>
    <t>יבגני פוסטני</t>
  </si>
  <si>
    <t>אורי קובו</t>
  </si>
  <si>
    <t>מיכאל רויז</t>
  </si>
  <si>
    <t>ניצן שטיינברג</t>
  </si>
  <si>
    <t>אביטל בורוחובסקי</t>
  </si>
  <si>
    <t>בוריס אברוך</t>
  </si>
  <si>
    <t>אייל גרינברג</t>
  </si>
  <si>
    <t>רונן הר-צבי</t>
  </si>
  <si>
    <t>סמיון לומסוב</t>
  </si>
  <si>
    <t>יאיר פרחוב</t>
  </si>
  <si>
    <t>יונה קוסאשוילי</t>
  </si>
  <si>
    <t>אריאל ארנברג</t>
  </si>
  <si>
    <t>אלכסנדר חוזמן</t>
  </si>
  <si>
    <t>עידו גורשטיין</t>
  </si>
  <si>
    <t>ויקטור מיכלבסקי</t>
  </si>
  <si>
    <t>יבגני זנן</t>
  </si>
  <si>
    <t>אור ברונשטיין</t>
  </si>
  <si>
    <t>חנן מרדכי</t>
  </si>
  <si>
    <t>סמיון דבויריס</t>
  </si>
  <si>
    <t>יובל יניב</t>
  </si>
  <si>
    <t>ישעיהו צדקיה</t>
  </si>
  <si>
    <t>נדב צמח</t>
  </si>
  <si>
    <t>גיא לוין</t>
  </si>
  <si>
    <t>מתן פולג</t>
  </si>
  <si>
    <t>אורי כוכבי</t>
  </si>
  <si>
    <t>איתמר אהרונוביץ</t>
  </si>
  <si>
    <t>בני איזנברג</t>
  </si>
  <si>
    <t>טל חיימוביץ</t>
  </si>
  <si>
    <t>יהלי סוקולובסקי</t>
  </si>
  <si>
    <t>יצחק בן-מנחם</t>
  </si>
  <si>
    <t>אהוד שחר</t>
  </si>
  <si>
    <t>גיל ברק</t>
  </si>
  <si>
    <t>עולים לפי מד כושר ישראלי או בינ"ל (2530+) בעדכונים פברואר, מרץ ואפריל</t>
  </si>
  <si>
    <t>יותם שוחט</t>
  </si>
  <si>
    <t>אופיר אהרן</t>
  </si>
  <si>
    <t>ארז קופרווסר</t>
  </si>
  <si>
    <t>אורי טייכמן</t>
  </si>
  <si>
    <t>ניסים איליאגוייב</t>
  </si>
  <si>
    <t>אלכסיי סטרלצוב</t>
  </si>
  <si>
    <t>יהודה גרינפלד</t>
  </si>
  <si>
    <t>#</t>
  </si>
  <si>
    <t>מספר שחקן</t>
  </si>
  <si>
    <t>מד כושר</t>
  </si>
  <si>
    <t>גיל</t>
  </si>
  <si>
    <t>מגדר</t>
  </si>
  <si>
    <t>משחקים</t>
  </si>
  <si>
    <t>נקודות</t>
  </si>
  <si>
    <t>רמת ביצועים</t>
  </si>
  <si>
    <t>תוצאות</t>
  </si>
  <si>
    <t>שינוי מד כושר</t>
  </si>
  <si>
    <t>ברגר</t>
  </si>
  <si>
    <t>מפגש ראש בראש</t>
  </si>
  <si>
    <t>מספר ניצחונות</t>
  </si>
  <si>
    <t>טייכמן אורי</t>
  </si>
  <si>
    <t>ז</t>
  </si>
  <si>
    <t>איליאגוייב ניסים</t>
  </si>
  <si>
    <t>גליקסון עופר</t>
  </si>
  <si>
    <t>גורבונוב איגור</t>
  </si>
  <si>
    <t>ניימן מקס</t>
  </si>
  <si>
    <t>אופק רם</t>
  </si>
  <si>
    <t>שינקריוב מיכאל</t>
  </si>
  <si>
    <t>איליאגוייב דניאל</t>
  </si>
  <si>
    <t>הר-אבן אביר</t>
  </si>
  <si>
    <t>ממוט איגור</t>
  </si>
  <si>
    <t>סטרלצוב אלכסיי</t>
  </si>
  <si>
    <t>גרינפלד יהודה</t>
  </si>
  <si>
    <t>גוחבט פיטר</t>
  </si>
  <si>
    <t>אלפרד נתן</t>
  </si>
  <si>
    <t>וייסברג מיכאל</t>
  </si>
  <si>
    <t>לוקין אלישע</t>
  </si>
  <si>
    <t>כהן אלון</t>
  </si>
  <si>
    <t>מוסקוביץ דניאל</t>
  </si>
  <si>
    <t>צפריר איתי</t>
  </si>
  <si>
    <t>בוכהולץ קאט 1</t>
  </si>
  <si>
    <t>בוכהולץ</t>
  </si>
  <si>
    <t>מרדכי חנן</t>
  </si>
  <si>
    <t>דבויריס סמיון</t>
  </si>
  <si>
    <t>יניב יובל</t>
  </si>
  <si>
    <t>צדקיה ישעיהו</t>
  </si>
  <si>
    <t>צמח נדב</t>
  </si>
  <si>
    <t>לוין גיא</t>
  </si>
  <si>
    <t>פולג מתן</t>
  </si>
  <si>
    <t>כוכבי אורי</t>
  </si>
  <si>
    <t>אהרונוביץ איתמר</t>
  </si>
  <si>
    <t>בן-ארי ינאי</t>
  </si>
  <si>
    <t>אוריצקי יונתן</t>
  </si>
  <si>
    <t>סולומון אסיף</t>
  </si>
  <si>
    <t>שמשוביץ אסף</t>
  </si>
  <si>
    <t>צ'רנומורדיק פבל</t>
  </si>
  <si>
    <t>להב מיכל</t>
  </si>
  <si>
    <t>נ</t>
  </si>
  <si>
    <t>טשקינוב סופיה</t>
  </si>
  <si>
    <t>וייסמן פליקס</t>
  </si>
  <si>
    <t>סיון יעקב</t>
  </si>
  <si>
    <t>יניב אורי</t>
  </si>
  <si>
    <t>רוזן גיא</t>
  </si>
  <si>
    <t>בן-נון פלג</t>
  </si>
  <si>
    <t>ראיקו יוסי</t>
  </si>
  <si>
    <t>פלאום מרק</t>
  </si>
  <si>
    <t>שטיימן יובל</t>
  </si>
  <si>
    <t>סטוליארסקי יגור</t>
  </si>
  <si>
    <t>ריבשטיין נתנאל</t>
  </si>
  <si>
    <t>קינברג עופר</t>
  </si>
  <si>
    <t>חורש טל</t>
  </si>
  <si>
    <t>רפרון נדז'דה</t>
  </si>
  <si>
    <t>בלאס אורי</t>
  </si>
  <si>
    <t>פדרובסקי עדי</t>
  </si>
  <si>
    <t>שיפרין יבגני</t>
  </si>
  <si>
    <t>ריבשטיין אוראל</t>
  </si>
  <si>
    <t>מאירוביץ' עילי</t>
  </si>
  <si>
    <t>אהרוני פבל</t>
  </si>
  <si>
    <t>חסון-שרגר שליו</t>
  </si>
  <si>
    <t>סעד ניר</t>
  </si>
  <si>
    <t>אטר יובל</t>
  </si>
  <si>
    <t>דוכן יואב</t>
  </si>
  <si>
    <t>ובר יונתן</t>
  </si>
  <si>
    <t>כוכבי דנה</t>
  </si>
  <si>
    <t>בן-דב יואב</t>
  </si>
  <si>
    <t>בירנבוים נתן</t>
  </si>
  <si>
    <t>פוטשניק סמיון</t>
  </si>
  <si>
    <t>איזנברג בני</t>
  </si>
  <si>
    <t>חיימוביץ טל</t>
  </si>
  <si>
    <t>סוקולובסקי יהלי</t>
  </si>
  <si>
    <t>בן-מנחם יצחק</t>
  </si>
  <si>
    <t>שחר אהוד</t>
  </si>
  <si>
    <t>ברק גיל</t>
  </si>
  <si>
    <t>ארליך רועי</t>
  </si>
  <si>
    <t>סיטבון איתי</t>
  </si>
  <si>
    <t>תפארת שקד</t>
  </si>
  <si>
    <t>נוי איל</t>
  </si>
  <si>
    <t>וגמן רוי</t>
  </si>
  <si>
    <t>אשכנזי ג'וי</t>
  </si>
  <si>
    <t>שרמן ראם</t>
  </si>
  <si>
    <t>גרשקוביץ דוד</t>
  </si>
  <si>
    <t>לייבי יניב</t>
  </si>
  <si>
    <t>בן-ארצי עידו</t>
  </si>
  <si>
    <t>דויטש אייל</t>
  </si>
  <si>
    <t>פרידלנד אלדר</t>
  </si>
  <si>
    <t>יוסופוף יואב</t>
  </si>
  <si>
    <t>טרטטוביץ משה</t>
  </si>
  <si>
    <t>גדסי נועם</t>
  </si>
  <si>
    <t>גורשטיין אסף</t>
  </si>
  <si>
    <t>וייסבוך אודי</t>
  </si>
  <si>
    <t>גבריאלי אור</t>
  </si>
  <si>
    <t>בודנשטיין יאיר</t>
  </si>
  <si>
    <t>קופרמן בוריס</t>
  </si>
  <si>
    <t>פלך רועי</t>
  </si>
  <si>
    <t>וסטרייך איתי</t>
  </si>
  <si>
    <t>לאור ג'ייסון איתן</t>
  </si>
  <si>
    <t>עמית אלי</t>
  </si>
  <si>
    <t>לוי נתנאל</t>
  </si>
  <si>
    <t>בייטנר יהונתן</t>
  </si>
  <si>
    <t>קאסם הודא</t>
  </si>
  <si>
    <t>פילוסוף אסי</t>
  </si>
  <si>
    <t>שוחט יותם</t>
  </si>
  <si>
    <t>אהרון אופיר</t>
  </si>
  <si>
    <t>קופרווסר ארז</t>
  </si>
  <si>
    <t>לויטן טל</t>
  </si>
  <si>
    <t>לויטן רונית</t>
  </si>
  <si>
    <t>קפליבצקי אלכס</t>
  </si>
  <si>
    <t>לוברוב מארק</t>
  </si>
  <si>
    <t>שטיינר (פרוז'נסקי) גיורא</t>
  </si>
  <si>
    <t>לובין בוריס</t>
  </si>
  <si>
    <t>סורין מיכאל</t>
  </si>
  <si>
    <t>גוב גיא</t>
  </si>
  <si>
    <t>מנחם עדי</t>
  </si>
  <si>
    <t>אקסלרוד אריה</t>
  </si>
  <si>
    <t>גרוזמן איליה</t>
  </si>
  <si>
    <t>פבזנר מקס</t>
  </si>
  <si>
    <t>טייב אריאל</t>
  </si>
  <si>
    <t>וינטראוב עמית</t>
  </si>
  <si>
    <t>אקמן עדי</t>
  </si>
  <si>
    <t>רקיטה יפים</t>
  </si>
  <si>
    <t>פוקס אלכסנדר</t>
  </si>
  <si>
    <t>ויינשטיין שאול</t>
  </si>
  <si>
    <t>אורין נגה</t>
  </si>
  <si>
    <t>דיאב האדי</t>
  </si>
  <si>
    <t>פורטנוי מיכאל</t>
  </si>
  <si>
    <t>בית</t>
  </si>
  <si>
    <t>ירושלים</t>
  </si>
  <si>
    <t>באר שבע</t>
  </si>
  <si>
    <t>חיפה</t>
  </si>
  <si>
    <t>כפר סבא</t>
  </si>
  <si>
    <t>רמת גן</t>
  </si>
  <si>
    <t>הערות</t>
  </si>
  <si>
    <t>פדרציה רוסית, אזרח ישראלי</t>
  </si>
  <si>
    <t>צבע</t>
  </si>
  <si>
    <t>עולה נוסף - השלמה ל-2</t>
  </si>
  <si>
    <t>איתן רוזן</t>
  </si>
  <si>
    <t>עומר רשף</t>
  </si>
  <si>
    <t>דוד גורודצקי</t>
  </si>
  <si>
    <t>שי פורת</t>
  </si>
  <si>
    <t xml:space="preserve">טל בראון </t>
  </si>
  <si>
    <t>ויטלי גולוד</t>
  </si>
  <si>
    <t>מרסל אפרוימסקי</t>
  </si>
  <si>
    <t>דני ראזניקוב</t>
  </si>
  <si>
    <t>גבריאל פלום (בטליני)</t>
  </si>
  <si>
    <t>ישראל כספי</t>
  </si>
  <si>
    <t>אלון גרינפלד</t>
  </si>
  <si>
    <t>מד כושר מקסימלי 2530</t>
  </si>
  <si>
    <t>מד כושר מקסימלי 2501</t>
  </si>
  <si>
    <t>מד כושר מקסימלי 2515</t>
  </si>
  <si>
    <t>מד כושר מקסימלי 2517</t>
  </si>
  <si>
    <t>מד כושר מקסימלי 2512</t>
  </si>
  <si>
    <t>מד כושר מקסימלי 2507</t>
  </si>
  <si>
    <t>מד כושר מקסימלי 2511</t>
  </si>
  <si>
    <t>מד כושר מקסימלי 2500</t>
  </si>
  <si>
    <t>מד כושר מקסימלי 2509</t>
  </si>
  <si>
    <t>פדרציה צרפתית, אזרח ישראלי. מד כושר מקסימלי 2509</t>
  </si>
  <si>
    <t>בין 2500-2530 (ממלאי מקום 11 ואילך) בעדכונים פברואר, מרץ ואפריל</t>
  </si>
  <si>
    <t>סך הכל עולים לגמר</t>
  </si>
  <si>
    <t>עולים:</t>
  </si>
  <si>
    <r>
      <rPr>
        <b/>
        <u/>
        <sz val="14"/>
        <color indexed="8"/>
        <rFont val="Arial"/>
        <family val="2"/>
        <scheme val="minor"/>
      </rPr>
      <t>ממלאי מקום</t>
    </r>
    <r>
      <rPr>
        <b/>
        <sz val="14"/>
        <color indexed="8"/>
        <rFont val="Arial"/>
        <family val="2"/>
        <scheme val="minor"/>
      </rPr>
      <t>:</t>
    </r>
  </si>
  <si>
    <t>מד כושר מקסימלי 2507, עדכון 1.11</t>
  </si>
  <si>
    <t>אור גלובוס</t>
  </si>
  <si>
    <t>באישור ועדת תחרויות</t>
  </si>
  <si>
    <t>מספר</t>
  </si>
  <si>
    <t>ישראלי</t>
  </si>
  <si>
    <t>בינלאומי</t>
  </si>
  <si>
    <t>קובע</t>
  </si>
  <si>
    <t>אפרוימסקי מרסל</t>
  </si>
  <si>
    <t>שוויגר יוליה</t>
  </si>
  <si>
    <t>בלנקיה דינה</t>
  </si>
  <si>
    <t>קלינובה מאשה</t>
  </si>
  <si>
    <t>גוטמחר (וסילייב) אולגה</t>
  </si>
  <si>
    <t>פורת מיה</t>
  </si>
  <si>
    <t>קטקוב מישל</t>
  </si>
  <si>
    <t>בוטוויניק אירינה</t>
  </si>
  <si>
    <t>וובינקין נטלי</t>
  </si>
  <si>
    <t>בורסוק אנגלה</t>
  </si>
  <si>
    <t>לן אירנה</t>
  </si>
  <si>
    <t>שפירא ליליה</t>
  </si>
  <si>
    <t>ממנטוב מרגריטה</t>
  </si>
  <si>
    <t>רזניק ויקטוריה</t>
  </si>
  <si>
    <t>ציפנסקיה לודמילה</t>
  </si>
  <si>
    <t>אוסטרובסקי אלכסנדרה</t>
  </si>
  <si>
    <t>ברנוב ויקטוריה</t>
  </si>
  <si>
    <t>יעקובלבה טטיאנה</t>
  </si>
  <si>
    <t>תדמור מאיה</t>
  </si>
  <si>
    <t>ליאן מרינה</t>
  </si>
  <si>
    <t>חייטוביץ אביטל</t>
  </si>
  <si>
    <t>פדרובסקי (ורדי) שלומית</t>
  </si>
  <si>
    <t>שתיל אור</t>
  </si>
  <si>
    <t>מדיבני מאקה</t>
  </si>
  <si>
    <t>ברוסילובסקי לנה</t>
  </si>
  <si>
    <t>רטנר כריסטינה</t>
  </si>
  <si>
    <t>לפושניאן מאיה</t>
  </si>
  <si>
    <t>קלוציק יוליה</t>
  </si>
  <si>
    <t>שאול-זיידנר ליאד</t>
  </si>
  <si>
    <t>לסקו קתרין</t>
  </si>
  <si>
    <t>דותן ולריה</t>
  </si>
  <si>
    <t>חרצ'נקו סבטלנה</t>
  </si>
  <si>
    <t>גולובצ'נסקי אלינה</t>
  </si>
  <si>
    <t>לויטן יוליה</t>
  </si>
  <si>
    <t>פדרובסקי יעל</t>
  </si>
  <si>
    <t>אובצקין ליליה</t>
  </si>
  <si>
    <t>מוסקוביץ מיכל</t>
  </si>
  <si>
    <t>אלכסנדרוב אלכסנדרה</t>
  </si>
  <si>
    <t>וידסלבר אלה</t>
  </si>
  <si>
    <t>וטשטיין ליאור</t>
  </si>
  <si>
    <t>אינגל מיקה בר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</si>
</sst>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Arial"/>
      <family val="2"/>
      <charset val="177"/>
      <scheme val="minor"/>
    </font>
    <font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5" tint="-0.249977111117893"/>
      <name val="Arial"/>
      <family val="2"/>
      <scheme val="minor"/>
    </font>
    <font>
      <sz val="12"/>
      <name val="Arial"/>
      <family val="2"/>
      <scheme val="minor"/>
    </font>
    <font>
      <sz val="12"/>
      <color rgb="FF7030A0"/>
      <name val="Arial"/>
      <family val="2"/>
      <scheme val="minor"/>
    </font>
    <font>
      <sz val="12"/>
      <color rgb="FFFF0000"/>
      <name val="Arial"/>
      <family val="2"/>
      <scheme val="minor"/>
    </font>
    <font>
      <u/>
      <sz val="11"/>
      <color theme="10"/>
      <name val="Arial"/>
      <family val="2"/>
      <charset val="177"/>
      <scheme val="minor"/>
    </font>
    <font>
      <sz val="12"/>
      <color rgb="FF92D050"/>
      <name val="Arial"/>
      <family val="2"/>
      <scheme val="minor"/>
    </font>
    <font>
      <sz val="12"/>
      <color theme="0" tint="-0.34998626667073579"/>
      <name val="Arial"/>
      <family val="2"/>
      <scheme val="minor"/>
    </font>
    <font>
      <b/>
      <sz val="12"/>
      <color theme="1"/>
      <name val="OpenSansHebrewBold"/>
    </font>
    <font>
      <sz val="12"/>
      <color theme="1"/>
      <name val="OpenSansHebrewRegular"/>
    </font>
    <font>
      <b/>
      <sz val="12"/>
      <color rgb="FF000000"/>
      <name val="OpenSansHebrewBold"/>
    </font>
    <font>
      <sz val="12"/>
      <color rgb="FF000000"/>
      <name val="OpenSansHebrewRegular"/>
    </font>
    <font>
      <b/>
      <sz val="11"/>
      <color theme="1"/>
      <name val="Arial"/>
      <family val="2"/>
      <scheme val="minor"/>
    </font>
    <font>
      <sz val="12"/>
      <color theme="4" tint="-0.249977111117893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sz val="11"/>
      <color theme="5" tint="-0.249977111117893"/>
      <name val="Arial"/>
      <family val="2"/>
      <charset val="177"/>
      <scheme val="minor"/>
    </font>
    <font>
      <sz val="11"/>
      <color theme="5" tint="-0.249977111117893"/>
      <name val="Arial"/>
      <family val="2"/>
      <scheme val="minor"/>
    </font>
    <font>
      <sz val="11"/>
      <color rgb="FF92D050"/>
      <name val="Arial"/>
      <family val="2"/>
      <scheme val="minor"/>
    </font>
    <font>
      <sz val="11"/>
      <color theme="0" tint="-0.34998626667073579"/>
      <name val="Arial"/>
      <family val="2"/>
      <scheme val="minor"/>
    </font>
    <font>
      <sz val="11"/>
      <color rgb="FF7030A0"/>
      <name val="Arial"/>
      <family val="2"/>
      <scheme val="minor"/>
    </font>
    <font>
      <sz val="11"/>
      <color rgb="FFFF0000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u/>
      <sz val="14"/>
      <color indexed="8"/>
      <name val="Arial"/>
      <family val="2"/>
      <scheme val="minor"/>
    </font>
    <font>
      <b/>
      <sz val="14"/>
      <color indexed="8"/>
      <name val="Arial"/>
      <family val="2"/>
      <scheme val="minor"/>
    </font>
    <font>
      <sz val="11"/>
      <color theme="8" tint="-0.499984740745262"/>
      <name val="Arial"/>
      <family val="2"/>
      <scheme val="minor"/>
    </font>
    <font>
      <b/>
      <sz val="12"/>
      <color theme="1"/>
      <name val="David"/>
      <family val="2"/>
    </font>
    <font>
      <sz val="12"/>
      <name val="David"/>
      <family val="2"/>
    </font>
    <font>
      <sz val="12"/>
      <color theme="1"/>
      <name val="David"/>
      <family val="2"/>
    </font>
    <font>
      <sz val="12"/>
      <color rgb="FF000000"/>
      <name val="David"/>
      <family val="2"/>
    </font>
    <font>
      <sz val="11"/>
      <color theme="1"/>
      <name val="Arial"/>
      <family val="2"/>
      <charset val="177"/>
    </font>
  </fonts>
  <fills count="11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9" fillId="0" borderId="0" xfId="1" applyAlignment="1">
      <alignment vertical="center" wrapText="1"/>
    </xf>
    <xf numFmtId="0" fontId="13" fillId="0" borderId="0" xfId="0" applyFont="1" applyAlignment="1">
      <alignment vertical="center" wrapText="1" readingOrder="1"/>
    </xf>
    <xf numFmtId="0" fontId="13" fillId="9" borderId="0" xfId="0" applyFont="1" applyFill="1" applyAlignment="1">
      <alignment vertical="center" wrapText="1"/>
    </xf>
    <xf numFmtId="0" fontId="9" fillId="9" borderId="0" xfId="1" applyFill="1" applyAlignment="1">
      <alignment vertical="center" wrapText="1"/>
    </xf>
    <xf numFmtId="0" fontId="13" fillId="9" borderId="0" xfId="0" applyFont="1" applyFill="1" applyAlignment="1">
      <alignment vertical="center" wrapText="1" readingOrder="1"/>
    </xf>
    <xf numFmtId="0" fontId="14" fillId="10" borderId="0" xfId="0" applyFont="1" applyFill="1" applyAlignment="1">
      <alignment horizontal="right" vertical="center" wrapText="1"/>
    </xf>
    <xf numFmtId="0" fontId="15" fillId="10" borderId="0" xfId="0" applyFont="1" applyFill="1" applyAlignment="1">
      <alignment vertical="center" wrapText="1"/>
    </xf>
    <xf numFmtId="0" fontId="9" fillId="10" borderId="0" xfId="1" applyFill="1" applyAlignment="1">
      <alignment vertical="center" wrapText="1"/>
    </xf>
    <xf numFmtId="0" fontId="15" fillId="10" borderId="0" xfId="0" applyFont="1" applyFill="1" applyAlignment="1">
      <alignment vertical="center" wrapText="1" readingOrder="1"/>
    </xf>
    <xf numFmtId="0" fontId="15" fillId="9" borderId="0" xfId="0" applyFont="1" applyFill="1" applyAlignment="1">
      <alignment vertical="center" wrapText="1"/>
    </xf>
    <xf numFmtId="0" fontId="15" fillId="9" borderId="0" xfId="0" applyFont="1" applyFill="1" applyAlignment="1">
      <alignment vertical="center" wrapText="1" readingOrder="1"/>
    </xf>
    <xf numFmtId="0" fontId="7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9" fillId="0" borderId="0" xfId="1" applyBorder="1" applyAlignment="1">
      <alignment horizontal="center" vertical="center"/>
    </xf>
    <xf numFmtId="0" fontId="14" fillId="1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9" borderId="0" xfId="1" applyFill="1" applyBorder="1" applyAlignment="1">
      <alignment horizontal="center" vertical="center" wrapText="1"/>
    </xf>
    <xf numFmtId="0" fontId="15" fillId="9" borderId="0" xfId="0" applyFont="1" applyFill="1" applyAlignment="1">
      <alignment horizontal="center" vertical="center" wrapText="1"/>
    </xf>
    <xf numFmtId="0" fontId="13" fillId="9" borderId="0" xfId="0" applyFont="1" applyFill="1" applyAlignment="1">
      <alignment horizontal="center" vertical="center" wrapText="1"/>
    </xf>
    <xf numFmtId="0" fontId="9" fillId="10" borderId="0" xfId="1" applyFill="1" applyBorder="1" applyAlignment="1">
      <alignment horizontal="center" vertical="center" wrapText="1"/>
    </xf>
    <xf numFmtId="0" fontId="15" fillId="10" borderId="0" xfId="0" applyFont="1" applyFill="1" applyAlignment="1">
      <alignment horizontal="center" vertical="center" wrapText="1"/>
    </xf>
    <xf numFmtId="0" fontId="9" fillId="0" borderId="0" xfId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</cellXfs>
  <cellStyles count="2">
    <cellStyle name="Normal" xfId="0" builtinId="0"/>
    <cellStyle name="היפר-קישור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hess.org.il/Tournaments/TournamentPage.aspx?Id=3386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hess.org.il/Tournaments/TournamentPage.aspx?Id=33983" TargetMode="External"/><Relationship Id="rId1" Type="http://schemas.openxmlformats.org/officeDocument/2006/relationships/hyperlink" Target="https://www.chess.org.il/Tournaments/TournamentPage.aspx?Id=33787" TargetMode="External"/><Relationship Id="rId6" Type="http://schemas.openxmlformats.org/officeDocument/2006/relationships/hyperlink" Target="https://www.chess.org.il/ContentPages/ContentPage.aspx?Id=4122" TargetMode="External"/><Relationship Id="rId5" Type="http://schemas.openxmlformats.org/officeDocument/2006/relationships/hyperlink" Target="https://www.chess.org.il/Tournaments/TournamentPage.aspx?Id=33664" TargetMode="External"/><Relationship Id="rId4" Type="http://schemas.openxmlformats.org/officeDocument/2006/relationships/hyperlink" Target="https://www.chess.org.il/Tournaments/TournamentPage.aspx?Id=33803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hess.org.il/Tournaments/PlayerInTournament.aspx?Id=481569" TargetMode="External"/><Relationship Id="rId117" Type="http://schemas.openxmlformats.org/officeDocument/2006/relationships/hyperlink" Target="https://www.chess.org.il/Tournaments/PlayerInTournament.aspx?Id=492547" TargetMode="External"/><Relationship Id="rId21" Type="http://schemas.openxmlformats.org/officeDocument/2006/relationships/hyperlink" Target="https://www.chess.org.il/Tournaments/PlayerInTournament.aspx?Id=481570" TargetMode="External"/><Relationship Id="rId42" Type="http://schemas.openxmlformats.org/officeDocument/2006/relationships/hyperlink" Target="https://www.chess.org.il/Tournaments/PlayerInTournament.aspx?Id=481589" TargetMode="External"/><Relationship Id="rId47" Type="http://schemas.openxmlformats.org/officeDocument/2006/relationships/hyperlink" Target="https://www.chess.org.il/Tournaments/PlayerInTournament.aspx?Id=485298" TargetMode="External"/><Relationship Id="rId63" Type="http://schemas.openxmlformats.org/officeDocument/2006/relationships/hyperlink" Target="https://www.chess.org.il/Tournaments/PlayerInTournament.aspx?Id=485318" TargetMode="External"/><Relationship Id="rId68" Type="http://schemas.openxmlformats.org/officeDocument/2006/relationships/hyperlink" Target="https://www.chess.org.il/Tournaments/PlayerInTournament.aspx?Id=485324" TargetMode="External"/><Relationship Id="rId84" Type="http://schemas.openxmlformats.org/officeDocument/2006/relationships/hyperlink" Target="https://www.chess.org.il/Tournaments/PlayerInTournament.aspx?Id=492516" TargetMode="External"/><Relationship Id="rId89" Type="http://schemas.openxmlformats.org/officeDocument/2006/relationships/hyperlink" Target="https://www.chess.org.il/Tournaments/PlayerInTournament.aspx?Id=492514" TargetMode="External"/><Relationship Id="rId112" Type="http://schemas.openxmlformats.org/officeDocument/2006/relationships/hyperlink" Target="https://www.chess.org.il/Tournaments/PlayerInTournament.aspx?Id=492527" TargetMode="External"/><Relationship Id="rId16" Type="http://schemas.openxmlformats.org/officeDocument/2006/relationships/hyperlink" Target="https://www.chess.org.il/Tournaments/PlayerInTournament.aspx?Id=480808" TargetMode="External"/><Relationship Id="rId107" Type="http://schemas.openxmlformats.org/officeDocument/2006/relationships/hyperlink" Target="https://www.chess.org.il/Tournaments/PlayerInTournament.aspx?Id=492535" TargetMode="External"/><Relationship Id="rId11" Type="http://schemas.openxmlformats.org/officeDocument/2006/relationships/hyperlink" Target="https://www.chess.org.il/Tournaments/PlayerInTournament.aspx?Id=480805" TargetMode="External"/><Relationship Id="rId32" Type="http://schemas.openxmlformats.org/officeDocument/2006/relationships/hyperlink" Target="https://www.chess.org.il/Tournaments/PlayerInTournament.aspx?Id=481573" TargetMode="External"/><Relationship Id="rId37" Type="http://schemas.openxmlformats.org/officeDocument/2006/relationships/hyperlink" Target="https://www.chess.org.il/Tournaments/PlayerInTournament.aspx?Id=481583" TargetMode="External"/><Relationship Id="rId53" Type="http://schemas.openxmlformats.org/officeDocument/2006/relationships/hyperlink" Target="https://www.chess.org.il/Tournaments/PlayerInTournament.aspx?Id=485311" TargetMode="External"/><Relationship Id="rId58" Type="http://schemas.openxmlformats.org/officeDocument/2006/relationships/hyperlink" Target="https://www.chess.org.il/Tournaments/PlayerInTournament.aspx?Id=485320" TargetMode="External"/><Relationship Id="rId74" Type="http://schemas.openxmlformats.org/officeDocument/2006/relationships/hyperlink" Target="https://www.chess.org.il/Tournaments/PlayerInTournament.aspx?Id=485307" TargetMode="External"/><Relationship Id="rId79" Type="http://schemas.openxmlformats.org/officeDocument/2006/relationships/hyperlink" Target="https://www.chess.org.il/Tournaments/PlayerInTournament.aspx?Id=492505" TargetMode="External"/><Relationship Id="rId102" Type="http://schemas.openxmlformats.org/officeDocument/2006/relationships/hyperlink" Target="https://www.chess.org.il/Tournaments/PlayerInTournament.aspx?Id=492520" TargetMode="External"/><Relationship Id="rId123" Type="http://schemas.openxmlformats.org/officeDocument/2006/relationships/hyperlink" Target="https://www.chess.org.il/Tournaments/TournamentPage.aspx?Id=33983" TargetMode="External"/><Relationship Id="rId5" Type="http://schemas.openxmlformats.org/officeDocument/2006/relationships/hyperlink" Target="https://www.chess.org.il/Tournaments/PlayerInTournament.aspx?Id=496947" TargetMode="External"/><Relationship Id="rId61" Type="http://schemas.openxmlformats.org/officeDocument/2006/relationships/hyperlink" Target="https://www.chess.org.il/Tournaments/PlayerInTournament.aspx?Id=485316" TargetMode="External"/><Relationship Id="rId82" Type="http://schemas.openxmlformats.org/officeDocument/2006/relationships/hyperlink" Target="https://www.chess.org.il/Tournaments/PlayerInTournament.aspx?Id=492517" TargetMode="External"/><Relationship Id="rId90" Type="http://schemas.openxmlformats.org/officeDocument/2006/relationships/hyperlink" Target="https://www.chess.org.il/Tournaments/PlayerInTournament.aspx?Id=492528" TargetMode="External"/><Relationship Id="rId95" Type="http://schemas.openxmlformats.org/officeDocument/2006/relationships/hyperlink" Target="https://www.chess.org.il/Tournaments/PlayerInTournament.aspx?Id=492515" TargetMode="External"/><Relationship Id="rId19" Type="http://schemas.openxmlformats.org/officeDocument/2006/relationships/hyperlink" Target="https://www.chess.org.il/Tournaments/PlayerInTournament.aspx?Id=480806" TargetMode="External"/><Relationship Id="rId14" Type="http://schemas.openxmlformats.org/officeDocument/2006/relationships/hyperlink" Target="https://www.chess.org.il/Tournaments/PlayerInTournament.aspx?Id=480807" TargetMode="External"/><Relationship Id="rId22" Type="http://schemas.openxmlformats.org/officeDocument/2006/relationships/hyperlink" Target="https://www.chess.org.il/Tournaments/PlayerInTournament.aspx?Id=481565" TargetMode="External"/><Relationship Id="rId27" Type="http://schemas.openxmlformats.org/officeDocument/2006/relationships/hyperlink" Target="https://www.chess.org.il/Tournaments/PlayerInTournament.aspx?Id=481567" TargetMode="External"/><Relationship Id="rId30" Type="http://schemas.openxmlformats.org/officeDocument/2006/relationships/hyperlink" Target="https://www.chess.org.il/Tournaments/PlayerInTournament.aspx?Id=481576" TargetMode="External"/><Relationship Id="rId35" Type="http://schemas.openxmlformats.org/officeDocument/2006/relationships/hyperlink" Target="https://www.chess.org.il/Tournaments/PlayerInTournament.aspx?Id=481581" TargetMode="External"/><Relationship Id="rId43" Type="http://schemas.openxmlformats.org/officeDocument/2006/relationships/hyperlink" Target="https://www.chess.org.il/Tournaments/PlayerInTournament.aspx?Id=481580" TargetMode="External"/><Relationship Id="rId48" Type="http://schemas.openxmlformats.org/officeDocument/2006/relationships/hyperlink" Target="https://www.chess.org.il/Tournaments/PlayerInTournament.aspx?Id=485299" TargetMode="External"/><Relationship Id="rId56" Type="http://schemas.openxmlformats.org/officeDocument/2006/relationships/hyperlink" Target="https://www.chess.org.il/Tournaments/PlayerInTournament.aspx?Id=485314" TargetMode="External"/><Relationship Id="rId64" Type="http://schemas.openxmlformats.org/officeDocument/2006/relationships/hyperlink" Target="https://www.chess.org.il/Tournaments/PlayerInTournament.aspx?Id=485322" TargetMode="External"/><Relationship Id="rId69" Type="http://schemas.openxmlformats.org/officeDocument/2006/relationships/hyperlink" Target="https://www.chess.org.il/Tournaments/PlayerInTournament.aspx?Id=485326" TargetMode="External"/><Relationship Id="rId77" Type="http://schemas.openxmlformats.org/officeDocument/2006/relationships/hyperlink" Target="https://www.chess.org.il/Tournaments/PlayerInTournament.aspx?Id=485313" TargetMode="External"/><Relationship Id="rId100" Type="http://schemas.openxmlformats.org/officeDocument/2006/relationships/hyperlink" Target="https://www.chess.org.il/Tournaments/PlayerInTournament.aspx?Id=492539" TargetMode="External"/><Relationship Id="rId105" Type="http://schemas.openxmlformats.org/officeDocument/2006/relationships/hyperlink" Target="https://www.chess.org.il/Tournaments/PlayerInTournament.aspx?Id=492536" TargetMode="External"/><Relationship Id="rId113" Type="http://schemas.openxmlformats.org/officeDocument/2006/relationships/hyperlink" Target="https://www.chess.org.il/Tournaments/PlayerInTournament.aspx?Id=492546" TargetMode="External"/><Relationship Id="rId118" Type="http://schemas.openxmlformats.org/officeDocument/2006/relationships/hyperlink" Target="https://www.chess.org.il/Tournaments/PlayerInTournament.aspx?Id=492537" TargetMode="External"/><Relationship Id="rId126" Type="http://schemas.openxmlformats.org/officeDocument/2006/relationships/hyperlink" Target="https://www.chess.org.il/Tournaments/TournamentPage.aspx?Id=33664" TargetMode="External"/><Relationship Id="rId8" Type="http://schemas.openxmlformats.org/officeDocument/2006/relationships/hyperlink" Target="https://www.chess.org.il/Tournaments/PlayerInTournament.aspx?Id=496942" TargetMode="External"/><Relationship Id="rId51" Type="http://schemas.openxmlformats.org/officeDocument/2006/relationships/hyperlink" Target="https://www.chess.org.il/Tournaments/PlayerInTournament.aspx?Id=485310" TargetMode="External"/><Relationship Id="rId72" Type="http://schemas.openxmlformats.org/officeDocument/2006/relationships/hyperlink" Target="https://www.chess.org.il/Tournaments/PlayerInTournament.aspx?Id=485328" TargetMode="External"/><Relationship Id="rId80" Type="http://schemas.openxmlformats.org/officeDocument/2006/relationships/hyperlink" Target="https://www.chess.org.il/Tournaments/PlayerInTournament.aspx?Id=492512" TargetMode="External"/><Relationship Id="rId85" Type="http://schemas.openxmlformats.org/officeDocument/2006/relationships/hyperlink" Target="https://www.chess.org.il/Tournaments/PlayerInTournament.aspx?Id=492508" TargetMode="External"/><Relationship Id="rId93" Type="http://schemas.openxmlformats.org/officeDocument/2006/relationships/hyperlink" Target="https://www.chess.org.il/Tournaments/PlayerInTournament.aspx?Id=492544" TargetMode="External"/><Relationship Id="rId98" Type="http://schemas.openxmlformats.org/officeDocument/2006/relationships/hyperlink" Target="https://www.chess.org.il/Tournaments/PlayerInTournament.aspx?Id=492525" TargetMode="External"/><Relationship Id="rId121" Type="http://schemas.openxmlformats.org/officeDocument/2006/relationships/hyperlink" Target="https://www.chess.org.il/Tournaments/PlayerInTournament.aspx?Id=492519" TargetMode="External"/><Relationship Id="rId3" Type="http://schemas.openxmlformats.org/officeDocument/2006/relationships/hyperlink" Target="https://www.chess.org.il/Tournaments/PlayerInTournament.aspx?Id=496949" TargetMode="External"/><Relationship Id="rId12" Type="http://schemas.openxmlformats.org/officeDocument/2006/relationships/hyperlink" Target="https://www.chess.org.il/Tournaments/PlayerInTournament.aspx?Id=480804" TargetMode="External"/><Relationship Id="rId17" Type="http://schemas.openxmlformats.org/officeDocument/2006/relationships/hyperlink" Target="https://www.chess.org.il/Tournaments/PlayerInTournament.aspx?Id=480802" TargetMode="External"/><Relationship Id="rId25" Type="http://schemas.openxmlformats.org/officeDocument/2006/relationships/hyperlink" Target="https://www.chess.org.il/Tournaments/PlayerInTournament.aspx?Id=481574" TargetMode="External"/><Relationship Id="rId33" Type="http://schemas.openxmlformats.org/officeDocument/2006/relationships/hyperlink" Target="https://www.chess.org.il/Tournaments/PlayerInTournament.aspx?Id=481572" TargetMode="External"/><Relationship Id="rId38" Type="http://schemas.openxmlformats.org/officeDocument/2006/relationships/hyperlink" Target="https://www.chess.org.il/Tournaments/PlayerInTournament.aspx?Id=481584" TargetMode="External"/><Relationship Id="rId46" Type="http://schemas.openxmlformats.org/officeDocument/2006/relationships/hyperlink" Target="https://www.chess.org.il/Tournaments/PlayerInTournament.aspx?Id=485297" TargetMode="External"/><Relationship Id="rId59" Type="http://schemas.openxmlformats.org/officeDocument/2006/relationships/hyperlink" Target="https://www.chess.org.il/Tournaments/PlayerInTournament.aspx?Id=485301" TargetMode="External"/><Relationship Id="rId67" Type="http://schemas.openxmlformats.org/officeDocument/2006/relationships/hyperlink" Target="https://www.chess.org.il/Tournaments/PlayerInTournament.aspx?Id=485312" TargetMode="External"/><Relationship Id="rId103" Type="http://schemas.openxmlformats.org/officeDocument/2006/relationships/hyperlink" Target="https://www.chess.org.il/Tournaments/PlayerInTournament.aspx?Id=492513" TargetMode="External"/><Relationship Id="rId108" Type="http://schemas.openxmlformats.org/officeDocument/2006/relationships/hyperlink" Target="https://www.chess.org.il/Tournaments/PlayerInTournament.aspx?Id=492532" TargetMode="External"/><Relationship Id="rId116" Type="http://schemas.openxmlformats.org/officeDocument/2006/relationships/hyperlink" Target="https://www.chess.org.il/Tournaments/PlayerInTournament.aspx?Id=492538" TargetMode="External"/><Relationship Id="rId124" Type="http://schemas.openxmlformats.org/officeDocument/2006/relationships/hyperlink" Target="https://www.chess.org.il/Tournaments/TournamentPage.aspx?Id=33862" TargetMode="External"/><Relationship Id="rId20" Type="http://schemas.openxmlformats.org/officeDocument/2006/relationships/hyperlink" Target="https://www.chess.org.il/Tournaments/PlayerInTournament.aspx?Id=481566" TargetMode="External"/><Relationship Id="rId41" Type="http://schemas.openxmlformats.org/officeDocument/2006/relationships/hyperlink" Target="https://www.chess.org.il/Tournaments/PlayerInTournament.aspx?Id=481585" TargetMode="External"/><Relationship Id="rId54" Type="http://schemas.openxmlformats.org/officeDocument/2006/relationships/hyperlink" Target="https://www.chess.org.il/Tournaments/PlayerInTournament.aspx?Id=485303" TargetMode="External"/><Relationship Id="rId62" Type="http://schemas.openxmlformats.org/officeDocument/2006/relationships/hyperlink" Target="https://www.chess.org.il/Tournaments/PlayerInTournament.aspx?Id=485315" TargetMode="External"/><Relationship Id="rId70" Type="http://schemas.openxmlformats.org/officeDocument/2006/relationships/hyperlink" Target="https://www.chess.org.il/Tournaments/PlayerInTournament.aspx?Id=485321" TargetMode="External"/><Relationship Id="rId75" Type="http://schemas.openxmlformats.org/officeDocument/2006/relationships/hyperlink" Target="https://www.chess.org.il/Tournaments/PlayerInTournament.aspx?Id=485327" TargetMode="External"/><Relationship Id="rId83" Type="http://schemas.openxmlformats.org/officeDocument/2006/relationships/hyperlink" Target="https://www.chess.org.il/Tournaments/PlayerInTournament.aspx?Id=492509" TargetMode="External"/><Relationship Id="rId88" Type="http://schemas.openxmlformats.org/officeDocument/2006/relationships/hyperlink" Target="https://www.chess.org.il/Tournaments/PlayerInTournament.aspx?Id=492524" TargetMode="External"/><Relationship Id="rId91" Type="http://schemas.openxmlformats.org/officeDocument/2006/relationships/hyperlink" Target="https://www.chess.org.il/Tournaments/PlayerInTournament.aspx?Id=492518" TargetMode="External"/><Relationship Id="rId96" Type="http://schemas.openxmlformats.org/officeDocument/2006/relationships/hyperlink" Target="https://www.chess.org.il/Tournaments/PlayerInTournament.aspx?Id=492523" TargetMode="External"/><Relationship Id="rId111" Type="http://schemas.openxmlformats.org/officeDocument/2006/relationships/hyperlink" Target="https://www.chess.org.il/Tournaments/PlayerInTournament.aspx?Id=492542" TargetMode="External"/><Relationship Id="rId1" Type="http://schemas.openxmlformats.org/officeDocument/2006/relationships/hyperlink" Target="https://www.chess.org.il/Tournaments/PlayerInTournament.aspx?Id=496946" TargetMode="External"/><Relationship Id="rId6" Type="http://schemas.openxmlformats.org/officeDocument/2006/relationships/hyperlink" Target="https://www.chess.org.il/Tournaments/PlayerInTournament.aspx?Id=496948" TargetMode="External"/><Relationship Id="rId15" Type="http://schemas.openxmlformats.org/officeDocument/2006/relationships/hyperlink" Target="https://www.chess.org.il/Tournaments/PlayerInTournament.aspx?Id=480800" TargetMode="External"/><Relationship Id="rId23" Type="http://schemas.openxmlformats.org/officeDocument/2006/relationships/hyperlink" Target="https://www.chess.org.il/Tournaments/PlayerInTournament.aspx?Id=481571" TargetMode="External"/><Relationship Id="rId28" Type="http://schemas.openxmlformats.org/officeDocument/2006/relationships/hyperlink" Target="https://www.chess.org.il/Tournaments/PlayerInTournament.aspx?Id=481568" TargetMode="External"/><Relationship Id="rId36" Type="http://schemas.openxmlformats.org/officeDocument/2006/relationships/hyperlink" Target="https://www.chess.org.il/Tournaments/PlayerInTournament.aspx?Id=481586" TargetMode="External"/><Relationship Id="rId49" Type="http://schemas.openxmlformats.org/officeDocument/2006/relationships/hyperlink" Target="https://www.chess.org.il/Tournaments/PlayerInTournament.aspx?Id=485309" TargetMode="External"/><Relationship Id="rId57" Type="http://schemas.openxmlformats.org/officeDocument/2006/relationships/hyperlink" Target="https://www.chess.org.il/Tournaments/PlayerInTournament.aspx?Id=485304" TargetMode="External"/><Relationship Id="rId106" Type="http://schemas.openxmlformats.org/officeDocument/2006/relationships/hyperlink" Target="https://www.chess.org.il/Tournaments/PlayerInTournament.aspx?Id=492531" TargetMode="External"/><Relationship Id="rId114" Type="http://schemas.openxmlformats.org/officeDocument/2006/relationships/hyperlink" Target="https://www.chess.org.il/Tournaments/PlayerInTournament.aspx?Id=492543" TargetMode="External"/><Relationship Id="rId119" Type="http://schemas.openxmlformats.org/officeDocument/2006/relationships/hyperlink" Target="https://www.chess.org.il/Tournaments/PlayerInTournament.aspx?Id=492540" TargetMode="External"/><Relationship Id="rId10" Type="http://schemas.openxmlformats.org/officeDocument/2006/relationships/hyperlink" Target="https://www.chess.org.il/Tournaments/PlayerInTournament.aspx?Id=480799" TargetMode="External"/><Relationship Id="rId31" Type="http://schemas.openxmlformats.org/officeDocument/2006/relationships/hyperlink" Target="https://www.chess.org.il/Tournaments/PlayerInTournament.aspx?Id=481577" TargetMode="External"/><Relationship Id="rId44" Type="http://schemas.openxmlformats.org/officeDocument/2006/relationships/hyperlink" Target="https://www.chess.org.il/Tournaments/PlayerInTournament.aspx?Id=485295" TargetMode="External"/><Relationship Id="rId52" Type="http://schemas.openxmlformats.org/officeDocument/2006/relationships/hyperlink" Target="https://www.chess.org.il/Tournaments/PlayerInTournament.aspx?Id=485302" TargetMode="External"/><Relationship Id="rId60" Type="http://schemas.openxmlformats.org/officeDocument/2006/relationships/hyperlink" Target="https://www.chess.org.il/Tournaments/PlayerInTournament.aspx?Id=485300" TargetMode="External"/><Relationship Id="rId65" Type="http://schemas.openxmlformats.org/officeDocument/2006/relationships/hyperlink" Target="https://www.chess.org.il/Tournaments/PlayerInTournament.aspx?Id=485308" TargetMode="External"/><Relationship Id="rId73" Type="http://schemas.openxmlformats.org/officeDocument/2006/relationships/hyperlink" Target="https://www.chess.org.il/Tournaments/PlayerInTournament.aspx?Id=485319" TargetMode="External"/><Relationship Id="rId78" Type="http://schemas.openxmlformats.org/officeDocument/2006/relationships/hyperlink" Target="https://www.chess.org.il/Tournaments/PlayerInTournament.aspx?Id=492511" TargetMode="External"/><Relationship Id="rId81" Type="http://schemas.openxmlformats.org/officeDocument/2006/relationships/hyperlink" Target="https://www.chess.org.il/Tournaments/PlayerInTournament.aspx?Id=492504" TargetMode="External"/><Relationship Id="rId86" Type="http://schemas.openxmlformats.org/officeDocument/2006/relationships/hyperlink" Target="https://www.chess.org.il/Tournaments/PlayerInTournament.aspx?Id=492510" TargetMode="External"/><Relationship Id="rId94" Type="http://schemas.openxmlformats.org/officeDocument/2006/relationships/hyperlink" Target="https://www.chess.org.il/Tournaments/PlayerInTournament.aspx?Id=492522" TargetMode="External"/><Relationship Id="rId99" Type="http://schemas.openxmlformats.org/officeDocument/2006/relationships/hyperlink" Target="https://www.chess.org.il/Tournaments/PlayerInTournament.aspx?Id=492530" TargetMode="External"/><Relationship Id="rId101" Type="http://schemas.openxmlformats.org/officeDocument/2006/relationships/hyperlink" Target="https://www.chess.org.il/Tournaments/PlayerInTournament.aspx?Id=492529" TargetMode="External"/><Relationship Id="rId122" Type="http://schemas.openxmlformats.org/officeDocument/2006/relationships/hyperlink" Target="https://www.chess.org.il/Tournaments/TournamentPage.aspx?Id=33787" TargetMode="External"/><Relationship Id="rId4" Type="http://schemas.openxmlformats.org/officeDocument/2006/relationships/hyperlink" Target="https://www.chess.org.il/Tournaments/PlayerInTournament.aspx?Id=496943" TargetMode="External"/><Relationship Id="rId9" Type="http://schemas.openxmlformats.org/officeDocument/2006/relationships/hyperlink" Target="https://www.chess.org.il/Tournaments/PlayerInTournament.aspx?Id=496944" TargetMode="External"/><Relationship Id="rId13" Type="http://schemas.openxmlformats.org/officeDocument/2006/relationships/hyperlink" Target="https://www.chess.org.il/Tournaments/PlayerInTournament.aspx?Id=480801" TargetMode="External"/><Relationship Id="rId18" Type="http://schemas.openxmlformats.org/officeDocument/2006/relationships/hyperlink" Target="https://www.chess.org.il/Tournaments/PlayerInTournament.aspx?Id=480803" TargetMode="External"/><Relationship Id="rId39" Type="http://schemas.openxmlformats.org/officeDocument/2006/relationships/hyperlink" Target="https://www.chess.org.il/Tournaments/PlayerInTournament.aspx?Id=481579" TargetMode="External"/><Relationship Id="rId109" Type="http://schemas.openxmlformats.org/officeDocument/2006/relationships/hyperlink" Target="https://www.chess.org.il/Tournaments/PlayerInTournament.aspx?Id=492545" TargetMode="External"/><Relationship Id="rId34" Type="http://schemas.openxmlformats.org/officeDocument/2006/relationships/hyperlink" Target="https://www.chess.org.il/Tournaments/PlayerInTournament.aspx?Id=481587" TargetMode="External"/><Relationship Id="rId50" Type="http://schemas.openxmlformats.org/officeDocument/2006/relationships/hyperlink" Target="https://www.chess.org.il/Tournaments/PlayerInTournament.aspx?Id=485306" TargetMode="External"/><Relationship Id="rId55" Type="http://schemas.openxmlformats.org/officeDocument/2006/relationships/hyperlink" Target="https://www.chess.org.il/Tournaments/PlayerInTournament.aspx?Id=485323" TargetMode="External"/><Relationship Id="rId76" Type="http://schemas.openxmlformats.org/officeDocument/2006/relationships/hyperlink" Target="https://www.chess.org.il/Tournaments/PlayerInTournament.aspx?Id=485325" TargetMode="External"/><Relationship Id="rId97" Type="http://schemas.openxmlformats.org/officeDocument/2006/relationships/hyperlink" Target="https://www.chess.org.il/Tournaments/PlayerInTournament.aspx?Id=492526" TargetMode="External"/><Relationship Id="rId104" Type="http://schemas.openxmlformats.org/officeDocument/2006/relationships/hyperlink" Target="https://www.chess.org.il/Tournaments/PlayerInTournament.aspx?Id=492534" TargetMode="External"/><Relationship Id="rId120" Type="http://schemas.openxmlformats.org/officeDocument/2006/relationships/hyperlink" Target="https://www.chess.org.il/Tournaments/PlayerInTournament.aspx?Id=492506" TargetMode="External"/><Relationship Id="rId125" Type="http://schemas.openxmlformats.org/officeDocument/2006/relationships/hyperlink" Target="https://www.chess.org.il/Tournaments/TournamentPage.aspx?Id=33803" TargetMode="External"/><Relationship Id="rId7" Type="http://schemas.openxmlformats.org/officeDocument/2006/relationships/hyperlink" Target="https://www.chess.org.il/Tournaments/PlayerInTournament.aspx?Id=496945" TargetMode="External"/><Relationship Id="rId71" Type="http://schemas.openxmlformats.org/officeDocument/2006/relationships/hyperlink" Target="https://www.chess.org.il/Tournaments/PlayerInTournament.aspx?Id=485317" TargetMode="External"/><Relationship Id="rId92" Type="http://schemas.openxmlformats.org/officeDocument/2006/relationships/hyperlink" Target="https://www.chess.org.il/Tournaments/PlayerInTournament.aspx?Id=492521" TargetMode="External"/><Relationship Id="rId2" Type="http://schemas.openxmlformats.org/officeDocument/2006/relationships/hyperlink" Target="https://www.chess.org.il/Tournaments/PlayerInTournament.aspx?Id=496950" TargetMode="External"/><Relationship Id="rId29" Type="http://schemas.openxmlformats.org/officeDocument/2006/relationships/hyperlink" Target="https://www.chess.org.il/Tournaments/PlayerInTournament.aspx?Id=481575" TargetMode="External"/><Relationship Id="rId24" Type="http://schemas.openxmlformats.org/officeDocument/2006/relationships/hyperlink" Target="https://www.chess.org.il/Tournaments/PlayerInTournament.aspx?Id=481578" TargetMode="External"/><Relationship Id="rId40" Type="http://schemas.openxmlformats.org/officeDocument/2006/relationships/hyperlink" Target="https://www.chess.org.il/Tournaments/PlayerInTournament.aspx?Id=481588" TargetMode="External"/><Relationship Id="rId45" Type="http://schemas.openxmlformats.org/officeDocument/2006/relationships/hyperlink" Target="https://www.chess.org.il/Tournaments/PlayerInTournament.aspx?Id=485296" TargetMode="External"/><Relationship Id="rId66" Type="http://schemas.openxmlformats.org/officeDocument/2006/relationships/hyperlink" Target="https://www.chess.org.il/Tournaments/PlayerInTournament.aspx?Id=485305" TargetMode="External"/><Relationship Id="rId87" Type="http://schemas.openxmlformats.org/officeDocument/2006/relationships/hyperlink" Target="https://www.chess.org.il/Tournaments/PlayerInTournament.aspx?Id=492507" TargetMode="External"/><Relationship Id="rId110" Type="http://schemas.openxmlformats.org/officeDocument/2006/relationships/hyperlink" Target="https://www.chess.org.il/Tournaments/PlayerInTournament.aspx?Id=492533" TargetMode="External"/><Relationship Id="rId115" Type="http://schemas.openxmlformats.org/officeDocument/2006/relationships/hyperlink" Target="https://www.chess.org.il/Tournaments/PlayerInTournament.aspx?Id=492541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hess.org.il/Tournaments/PlayerInTournament.aspx?Id=492508" TargetMode="External"/><Relationship Id="rId13" Type="http://schemas.openxmlformats.org/officeDocument/2006/relationships/hyperlink" Target="https://www.chess.org.il/Tournaments/PlayerInTournament.aspx?Id=492528" TargetMode="External"/><Relationship Id="rId18" Type="http://schemas.openxmlformats.org/officeDocument/2006/relationships/hyperlink" Target="https://www.chess.org.il/Tournaments/PlayerInTournament.aspx?Id=492515" TargetMode="External"/><Relationship Id="rId26" Type="http://schemas.openxmlformats.org/officeDocument/2006/relationships/hyperlink" Target="https://www.chess.org.il/Tournaments/PlayerInTournament.aspx?Id=492513" TargetMode="External"/><Relationship Id="rId39" Type="http://schemas.openxmlformats.org/officeDocument/2006/relationships/hyperlink" Target="https://www.chess.org.il/Tournaments/PlayerInTournament.aspx?Id=492538" TargetMode="External"/><Relationship Id="rId3" Type="http://schemas.openxmlformats.org/officeDocument/2006/relationships/hyperlink" Target="https://www.chess.org.il/Tournaments/PlayerInTournament.aspx?Id=492512" TargetMode="External"/><Relationship Id="rId21" Type="http://schemas.openxmlformats.org/officeDocument/2006/relationships/hyperlink" Target="https://www.chess.org.il/Tournaments/PlayerInTournament.aspx?Id=492525" TargetMode="External"/><Relationship Id="rId34" Type="http://schemas.openxmlformats.org/officeDocument/2006/relationships/hyperlink" Target="https://www.chess.org.il/Tournaments/PlayerInTournament.aspx?Id=492542" TargetMode="External"/><Relationship Id="rId42" Type="http://schemas.openxmlformats.org/officeDocument/2006/relationships/hyperlink" Target="https://www.chess.org.il/Tournaments/PlayerInTournament.aspx?Id=492540" TargetMode="External"/><Relationship Id="rId7" Type="http://schemas.openxmlformats.org/officeDocument/2006/relationships/hyperlink" Target="https://www.chess.org.il/Tournaments/PlayerInTournament.aspx?Id=492516" TargetMode="External"/><Relationship Id="rId12" Type="http://schemas.openxmlformats.org/officeDocument/2006/relationships/hyperlink" Target="https://www.chess.org.il/Tournaments/PlayerInTournament.aspx?Id=492514" TargetMode="External"/><Relationship Id="rId17" Type="http://schemas.openxmlformats.org/officeDocument/2006/relationships/hyperlink" Target="https://www.chess.org.il/Tournaments/PlayerInTournament.aspx?Id=492522" TargetMode="External"/><Relationship Id="rId25" Type="http://schemas.openxmlformats.org/officeDocument/2006/relationships/hyperlink" Target="https://www.chess.org.il/Tournaments/PlayerInTournament.aspx?Id=492520" TargetMode="External"/><Relationship Id="rId33" Type="http://schemas.openxmlformats.org/officeDocument/2006/relationships/hyperlink" Target="https://www.chess.org.il/Tournaments/PlayerInTournament.aspx?Id=492533" TargetMode="External"/><Relationship Id="rId38" Type="http://schemas.openxmlformats.org/officeDocument/2006/relationships/hyperlink" Target="https://www.chess.org.il/Tournaments/PlayerInTournament.aspx?Id=492541" TargetMode="External"/><Relationship Id="rId2" Type="http://schemas.openxmlformats.org/officeDocument/2006/relationships/hyperlink" Target="https://www.chess.org.il/Tournaments/PlayerInTournament.aspx?Id=492505" TargetMode="External"/><Relationship Id="rId16" Type="http://schemas.openxmlformats.org/officeDocument/2006/relationships/hyperlink" Target="https://www.chess.org.il/Tournaments/PlayerInTournament.aspx?Id=492544" TargetMode="External"/><Relationship Id="rId20" Type="http://schemas.openxmlformats.org/officeDocument/2006/relationships/hyperlink" Target="https://www.chess.org.il/Tournaments/PlayerInTournament.aspx?Id=492526" TargetMode="External"/><Relationship Id="rId29" Type="http://schemas.openxmlformats.org/officeDocument/2006/relationships/hyperlink" Target="https://www.chess.org.il/Tournaments/PlayerInTournament.aspx?Id=492531" TargetMode="External"/><Relationship Id="rId41" Type="http://schemas.openxmlformats.org/officeDocument/2006/relationships/hyperlink" Target="https://www.chess.org.il/Tournaments/PlayerInTournament.aspx?Id=492537" TargetMode="External"/><Relationship Id="rId1" Type="http://schemas.openxmlformats.org/officeDocument/2006/relationships/hyperlink" Target="https://www.chess.org.il/Tournaments/PlayerInTournament.aspx?Id=492511" TargetMode="External"/><Relationship Id="rId6" Type="http://schemas.openxmlformats.org/officeDocument/2006/relationships/hyperlink" Target="https://www.chess.org.il/Tournaments/PlayerInTournament.aspx?Id=492509" TargetMode="External"/><Relationship Id="rId11" Type="http://schemas.openxmlformats.org/officeDocument/2006/relationships/hyperlink" Target="https://www.chess.org.il/Tournaments/PlayerInTournament.aspx?Id=492524" TargetMode="External"/><Relationship Id="rId24" Type="http://schemas.openxmlformats.org/officeDocument/2006/relationships/hyperlink" Target="https://www.chess.org.il/Tournaments/PlayerInTournament.aspx?Id=492529" TargetMode="External"/><Relationship Id="rId32" Type="http://schemas.openxmlformats.org/officeDocument/2006/relationships/hyperlink" Target="https://www.chess.org.il/Tournaments/PlayerInTournament.aspx?Id=492545" TargetMode="External"/><Relationship Id="rId37" Type="http://schemas.openxmlformats.org/officeDocument/2006/relationships/hyperlink" Target="https://www.chess.org.il/Tournaments/PlayerInTournament.aspx?Id=492543" TargetMode="External"/><Relationship Id="rId40" Type="http://schemas.openxmlformats.org/officeDocument/2006/relationships/hyperlink" Target="https://www.chess.org.il/Tournaments/PlayerInTournament.aspx?Id=492547" TargetMode="External"/><Relationship Id="rId5" Type="http://schemas.openxmlformats.org/officeDocument/2006/relationships/hyperlink" Target="https://www.chess.org.il/Tournaments/PlayerInTournament.aspx?Id=492517" TargetMode="External"/><Relationship Id="rId15" Type="http://schemas.openxmlformats.org/officeDocument/2006/relationships/hyperlink" Target="https://www.chess.org.il/Tournaments/PlayerInTournament.aspx?Id=492521" TargetMode="External"/><Relationship Id="rId23" Type="http://schemas.openxmlformats.org/officeDocument/2006/relationships/hyperlink" Target="https://www.chess.org.il/Tournaments/PlayerInTournament.aspx?Id=492539" TargetMode="External"/><Relationship Id="rId28" Type="http://schemas.openxmlformats.org/officeDocument/2006/relationships/hyperlink" Target="https://www.chess.org.il/Tournaments/PlayerInTournament.aspx?Id=492536" TargetMode="External"/><Relationship Id="rId36" Type="http://schemas.openxmlformats.org/officeDocument/2006/relationships/hyperlink" Target="https://www.chess.org.il/Tournaments/PlayerInTournament.aspx?Id=492546" TargetMode="External"/><Relationship Id="rId10" Type="http://schemas.openxmlformats.org/officeDocument/2006/relationships/hyperlink" Target="https://www.chess.org.il/Tournaments/PlayerInTournament.aspx?Id=492507" TargetMode="External"/><Relationship Id="rId19" Type="http://schemas.openxmlformats.org/officeDocument/2006/relationships/hyperlink" Target="https://www.chess.org.il/Tournaments/PlayerInTournament.aspx?Id=492523" TargetMode="External"/><Relationship Id="rId31" Type="http://schemas.openxmlformats.org/officeDocument/2006/relationships/hyperlink" Target="https://www.chess.org.il/Tournaments/PlayerInTournament.aspx?Id=492532" TargetMode="External"/><Relationship Id="rId44" Type="http://schemas.openxmlformats.org/officeDocument/2006/relationships/hyperlink" Target="https://www.chess.org.il/Tournaments/PlayerInTournament.aspx?Id=492519" TargetMode="External"/><Relationship Id="rId4" Type="http://schemas.openxmlformats.org/officeDocument/2006/relationships/hyperlink" Target="https://www.chess.org.il/Tournaments/PlayerInTournament.aspx?Id=492504" TargetMode="External"/><Relationship Id="rId9" Type="http://schemas.openxmlformats.org/officeDocument/2006/relationships/hyperlink" Target="https://www.chess.org.il/Tournaments/PlayerInTournament.aspx?Id=492510" TargetMode="External"/><Relationship Id="rId14" Type="http://schemas.openxmlformats.org/officeDocument/2006/relationships/hyperlink" Target="https://www.chess.org.il/Tournaments/PlayerInTournament.aspx?Id=492518" TargetMode="External"/><Relationship Id="rId22" Type="http://schemas.openxmlformats.org/officeDocument/2006/relationships/hyperlink" Target="https://www.chess.org.il/Tournaments/PlayerInTournament.aspx?Id=492530" TargetMode="External"/><Relationship Id="rId27" Type="http://schemas.openxmlformats.org/officeDocument/2006/relationships/hyperlink" Target="https://www.chess.org.il/Tournaments/PlayerInTournament.aspx?Id=492534" TargetMode="External"/><Relationship Id="rId30" Type="http://schemas.openxmlformats.org/officeDocument/2006/relationships/hyperlink" Target="https://www.chess.org.il/Tournaments/PlayerInTournament.aspx?Id=492535" TargetMode="External"/><Relationship Id="rId35" Type="http://schemas.openxmlformats.org/officeDocument/2006/relationships/hyperlink" Target="https://www.chess.org.il/Tournaments/PlayerInTournament.aspx?Id=492527" TargetMode="External"/><Relationship Id="rId43" Type="http://schemas.openxmlformats.org/officeDocument/2006/relationships/hyperlink" Target="https://www.chess.org.il/Tournaments/PlayerInTournament.aspx?Id=492506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hess.org.il/Tournaments/PlayerInTournament.aspx?Id=485310" TargetMode="External"/><Relationship Id="rId13" Type="http://schemas.openxmlformats.org/officeDocument/2006/relationships/hyperlink" Target="https://www.chess.org.il/Tournaments/PlayerInTournament.aspx?Id=485314" TargetMode="External"/><Relationship Id="rId18" Type="http://schemas.openxmlformats.org/officeDocument/2006/relationships/hyperlink" Target="https://www.chess.org.il/Tournaments/PlayerInTournament.aspx?Id=485316" TargetMode="External"/><Relationship Id="rId26" Type="http://schemas.openxmlformats.org/officeDocument/2006/relationships/hyperlink" Target="https://www.chess.org.il/Tournaments/PlayerInTournament.aspx?Id=485326" TargetMode="External"/><Relationship Id="rId3" Type="http://schemas.openxmlformats.org/officeDocument/2006/relationships/hyperlink" Target="https://www.chess.org.il/Tournaments/PlayerInTournament.aspx?Id=485297" TargetMode="External"/><Relationship Id="rId21" Type="http://schemas.openxmlformats.org/officeDocument/2006/relationships/hyperlink" Target="https://www.chess.org.il/Tournaments/PlayerInTournament.aspx?Id=485322" TargetMode="External"/><Relationship Id="rId34" Type="http://schemas.openxmlformats.org/officeDocument/2006/relationships/hyperlink" Target="https://www.chess.org.il/Tournaments/PlayerInTournament.aspx?Id=485313" TargetMode="External"/><Relationship Id="rId7" Type="http://schemas.openxmlformats.org/officeDocument/2006/relationships/hyperlink" Target="https://www.chess.org.il/Tournaments/PlayerInTournament.aspx?Id=485306" TargetMode="External"/><Relationship Id="rId12" Type="http://schemas.openxmlformats.org/officeDocument/2006/relationships/hyperlink" Target="https://www.chess.org.il/Tournaments/PlayerInTournament.aspx?Id=485323" TargetMode="External"/><Relationship Id="rId17" Type="http://schemas.openxmlformats.org/officeDocument/2006/relationships/hyperlink" Target="https://www.chess.org.il/Tournaments/PlayerInTournament.aspx?Id=485300" TargetMode="External"/><Relationship Id="rId25" Type="http://schemas.openxmlformats.org/officeDocument/2006/relationships/hyperlink" Target="https://www.chess.org.il/Tournaments/PlayerInTournament.aspx?Id=485324" TargetMode="External"/><Relationship Id="rId33" Type="http://schemas.openxmlformats.org/officeDocument/2006/relationships/hyperlink" Target="https://www.chess.org.il/Tournaments/PlayerInTournament.aspx?Id=485325" TargetMode="External"/><Relationship Id="rId2" Type="http://schemas.openxmlformats.org/officeDocument/2006/relationships/hyperlink" Target="https://www.chess.org.il/Tournaments/PlayerInTournament.aspx?Id=485296" TargetMode="External"/><Relationship Id="rId16" Type="http://schemas.openxmlformats.org/officeDocument/2006/relationships/hyperlink" Target="https://www.chess.org.il/Tournaments/PlayerInTournament.aspx?Id=485301" TargetMode="External"/><Relationship Id="rId20" Type="http://schemas.openxmlformats.org/officeDocument/2006/relationships/hyperlink" Target="https://www.chess.org.il/Tournaments/PlayerInTournament.aspx?Id=485318" TargetMode="External"/><Relationship Id="rId29" Type="http://schemas.openxmlformats.org/officeDocument/2006/relationships/hyperlink" Target="https://www.chess.org.il/Tournaments/PlayerInTournament.aspx?Id=485328" TargetMode="External"/><Relationship Id="rId1" Type="http://schemas.openxmlformats.org/officeDocument/2006/relationships/hyperlink" Target="https://www.chess.org.il/Tournaments/PlayerInTournament.aspx?Id=485295" TargetMode="External"/><Relationship Id="rId6" Type="http://schemas.openxmlformats.org/officeDocument/2006/relationships/hyperlink" Target="https://www.chess.org.il/Tournaments/PlayerInTournament.aspx?Id=485309" TargetMode="External"/><Relationship Id="rId11" Type="http://schemas.openxmlformats.org/officeDocument/2006/relationships/hyperlink" Target="https://www.chess.org.il/Tournaments/PlayerInTournament.aspx?Id=485303" TargetMode="External"/><Relationship Id="rId24" Type="http://schemas.openxmlformats.org/officeDocument/2006/relationships/hyperlink" Target="https://www.chess.org.il/Tournaments/PlayerInTournament.aspx?Id=485312" TargetMode="External"/><Relationship Id="rId32" Type="http://schemas.openxmlformats.org/officeDocument/2006/relationships/hyperlink" Target="https://www.chess.org.il/Tournaments/PlayerInTournament.aspx?Id=485327" TargetMode="External"/><Relationship Id="rId5" Type="http://schemas.openxmlformats.org/officeDocument/2006/relationships/hyperlink" Target="https://www.chess.org.il/Tournaments/PlayerInTournament.aspx?Id=485299" TargetMode="External"/><Relationship Id="rId15" Type="http://schemas.openxmlformats.org/officeDocument/2006/relationships/hyperlink" Target="https://www.chess.org.il/Tournaments/PlayerInTournament.aspx?Id=485320" TargetMode="External"/><Relationship Id="rId23" Type="http://schemas.openxmlformats.org/officeDocument/2006/relationships/hyperlink" Target="https://www.chess.org.il/Tournaments/PlayerInTournament.aspx?Id=485305" TargetMode="External"/><Relationship Id="rId28" Type="http://schemas.openxmlformats.org/officeDocument/2006/relationships/hyperlink" Target="https://www.chess.org.il/Tournaments/PlayerInTournament.aspx?Id=485317" TargetMode="External"/><Relationship Id="rId10" Type="http://schemas.openxmlformats.org/officeDocument/2006/relationships/hyperlink" Target="https://www.chess.org.il/Tournaments/PlayerInTournament.aspx?Id=485311" TargetMode="External"/><Relationship Id="rId19" Type="http://schemas.openxmlformats.org/officeDocument/2006/relationships/hyperlink" Target="https://www.chess.org.il/Tournaments/PlayerInTournament.aspx?Id=485315" TargetMode="External"/><Relationship Id="rId31" Type="http://schemas.openxmlformats.org/officeDocument/2006/relationships/hyperlink" Target="https://www.chess.org.il/Tournaments/PlayerInTournament.aspx?Id=485307" TargetMode="External"/><Relationship Id="rId4" Type="http://schemas.openxmlformats.org/officeDocument/2006/relationships/hyperlink" Target="https://www.chess.org.il/Tournaments/PlayerInTournament.aspx?Id=485298" TargetMode="External"/><Relationship Id="rId9" Type="http://schemas.openxmlformats.org/officeDocument/2006/relationships/hyperlink" Target="https://www.chess.org.il/Tournaments/PlayerInTournament.aspx?Id=485302" TargetMode="External"/><Relationship Id="rId14" Type="http://schemas.openxmlformats.org/officeDocument/2006/relationships/hyperlink" Target="https://www.chess.org.il/Tournaments/PlayerInTournament.aspx?Id=485304" TargetMode="External"/><Relationship Id="rId22" Type="http://schemas.openxmlformats.org/officeDocument/2006/relationships/hyperlink" Target="https://www.chess.org.il/Tournaments/PlayerInTournament.aspx?Id=485308" TargetMode="External"/><Relationship Id="rId27" Type="http://schemas.openxmlformats.org/officeDocument/2006/relationships/hyperlink" Target="https://www.chess.org.il/Tournaments/PlayerInTournament.aspx?Id=485321" TargetMode="External"/><Relationship Id="rId30" Type="http://schemas.openxmlformats.org/officeDocument/2006/relationships/hyperlink" Target="https://www.chess.org.il/Tournaments/PlayerInTournament.aspx?Id=485319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hess.org.il/Tournaments/PlayerInTournament.aspx?Id=481567" TargetMode="External"/><Relationship Id="rId13" Type="http://schemas.openxmlformats.org/officeDocument/2006/relationships/hyperlink" Target="https://www.chess.org.il/Tournaments/PlayerInTournament.aspx?Id=481573" TargetMode="External"/><Relationship Id="rId18" Type="http://schemas.openxmlformats.org/officeDocument/2006/relationships/hyperlink" Target="https://www.chess.org.il/Tournaments/PlayerInTournament.aspx?Id=481583" TargetMode="External"/><Relationship Id="rId3" Type="http://schemas.openxmlformats.org/officeDocument/2006/relationships/hyperlink" Target="https://www.chess.org.il/Tournaments/PlayerInTournament.aspx?Id=481565" TargetMode="External"/><Relationship Id="rId21" Type="http://schemas.openxmlformats.org/officeDocument/2006/relationships/hyperlink" Target="https://www.chess.org.il/Tournaments/PlayerInTournament.aspx?Id=481588" TargetMode="External"/><Relationship Id="rId7" Type="http://schemas.openxmlformats.org/officeDocument/2006/relationships/hyperlink" Target="https://www.chess.org.il/Tournaments/PlayerInTournament.aspx?Id=481569" TargetMode="External"/><Relationship Id="rId12" Type="http://schemas.openxmlformats.org/officeDocument/2006/relationships/hyperlink" Target="https://www.chess.org.il/Tournaments/PlayerInTournament.aspx?Id=481577" TargetMode="External"/><Relationship Id="rId17" Type="http://schemas.openxmlformats.org/officeDocument/2006/relationships/hyperlink" Target="https://www.chess.org.il/Tournaments/PlayerInTournament.aspx?Id=481586" TargetMode="External"/><Relationship Id="rId2" Type="http://schemas.openxmlformats.org/officeDocument/2006/relationships/hyperlink" Target="https://www.chess.org.il/Tournaments/PlayerInTournament.aspx?Id=481570" TargetMode="External"/><Relationship Id="rId16" Type="http://schemas.openxmlformats.org/officeDocument/2006/relationships/hyperlink" Target="https://www.chess.org.il/Tournaments/PlayerInTournament.aspx?Id=481581" TargetMode="External"/><Relationship Id="rId20" Type="http://schemas.openxmlformats.org/officeDocument/2006/relationships/hyperlink" Target="https://www.chess.org.il/Tournaments/PlayerInTournament.aspx?Id=481579" TargetMode="External"/><Relationship Id="rId1" Type="http://schemas.openxmlformats.org/officeDocument/2006/relationships/hyperlink" Target="https://www.chess.org.il/Tournaments/PlayerInTournament.aspx?Id=481566" TargetMode="External"/><Relationship Id="rId6" Type="http://schemas.openxmlformats.org/officeDocument/2006/relationships/hyperlink" Target="https://www.chess.org.il/Tournaments/PlayerInTournament.aspx?Id=481574" TargetMode="External"/><Relationship Id="rId11" Type="http://schemas.openxmlformats.org/officeDocument/2006/relationships/hyperlink" Target="https://www.chess.org.il/Tournaments/PlayerInTournament.aspx?Id=481576" TargetMode="External"/><Relationship Id="rId24" Type="http://schemas.openxmlformats.org/officeDocument/2006/relationships/hyperlink" Target="https://www.chess.org.il/Tournaments/PlayerInTournament.aspx?Id=481580" TargetMode="External"/><Relationship Id="rId5" Type="http://schemas.openxmlformats.org/officeDocument/2006/relationships/hyperlink" Target="https://www.chess.org.il/Tournaments/PlayerInTournament.aspx?Id=481578" TargetMode="External"/><Relationship Id="rId15" Type="http://schemas.openxmlformats.org/officeDocument/2006/relationships/hyperlink" Target="https://www.chess.org.il/Tournaments/PlayerInTournament.aspx?Id=481587" TargetMode="External"/><Relationship Id="rId23" Type="http://schemas.openxmlformats.org/officeDocument/2006/relationships/hyperlink" Target="https://www.chess.org.il/Tournaments/PlayerInTournament.aspx?Id=481589" TargetMode="External"/><Relationship Id="rId10" Type="http://schemas.openxmlformats.org/officeDocument/2006/relationships/hyperlink" Target="https://www.chess.org.il/Tournaments/PlayerInTournament.aspx?Id=481575" TargetMode="External"/><Relationship Id="rId19" Type="http://schemas.openxmlformats.org/officeDocument/2006/relationships/hyperlink" Target="https://www.chess.org.il/Tournaments/PlayerInTournament.aspx?Id=481584" TargetMode="External"/><Relationship Id="rId4" Type="http://schemas.openxmlformats.org/officeDocument/2006/relationships/hyperlink" Target="https://www.chess.org.il/Tournaments/PlayerInTournament.aspx?Id=481571" TargetMode="External"/><Relationship Id="rId9" Type="http://schemas.openxmlformats.org/officeDocument/2006/relationships/hyperlink" Target="https://www.chess.org.il/Tournaments/PlayerInTournament.aspx?Id=481568" TargetMode="External"/><Relationship Id="rId14" Type="http://schemas.openxmlformats.org/officeDocument/2006/relationships/hyperlink" Target="https://www.chess.org.il/Tournaments/PlayerInTournament.aspx?Id=481572" TargetMode="External"/><Relationship Id="rId22" Type="http://schemas.openxmlformats.org/officeDocument/2006/relationships/hyperlink" Target="https://www.chess.org.il/Tournaments/PlayerInTournament.aspx?Id=481585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hess.org.il/Tournaments/PlayerInTournament.aspx?Id=480802" TargetMode="External"/><Relationship Id="rId3" Type="http://schemas.openxmlformats.org/officeDocument/2006/relationships/hyperlink" Target="https://www.chess.org.il/Tournaments/PlayerInTournament.aspx?Id=480804" TargetMode="External"/><Relationship Id="rId7" Type="http://schemas.openxmlformats.org/officeDocument/2006/relationships/hyperlink" Target="https://www.chess.org.il/Tournaments/PlayerInTournament.aspx?Id=480808" TargetMode="External"/><Relationship Id="rId2" Type="http://schemas.openxmlformats.org/officeDocument/2006/relationships/hyperlink" Target="https://www.chess.org.il/Tournaments/PlayerInTournament.aspx?Id=480805" TargetMode="External"/><Relationship Id="rId1" Type="http://schemas.openxmlformats.org/officeDocument/2006/relationships/hyperlink" Target="https://www.chess.org.il/Tournaments/PlayerInTournament.aspx?Id=480799" TargetMode="External"/><Relationship Id="rId6" Type="http://schemas.openxmlformats.org/officeDocument/2006/relationships/hyperlink" Target="https://www.chess.org.il/Tournaments/PlayerInTournament.aspx?Id=480800" TargetMode="External"/><Relationship Id="rId5" Type="http://schemas.openxmlformats.org/officeDocument/2006/relationships/hyperlink" Target="https://www.chess.org.il/Tournaments/PlayerInTournament.aspx?Id=480807" TargetMode="External"/><Relationship Id="rId10" Type="http://schemas.openxmlformats.org/officeDocument/2006/relationships/hyperlink" Target="https://www.chess.org.il/Tournaments/PlayerInTournament.aspx?Id=480806" TargetMode="External"/><Relationship Id="rId4" Type="http://schemas.openxmlformats.org/officeDocument/2006/relationships/hyperlink" Target="https://www.chess.org.il/Tournaments/PlayerInTournament.aspx?Id=480801" TargetMode="External"/><Relationship Id="rId9" Type="http://schemas.openxmlformats.org/officeDocument/2006/relationships/hyperlink" Target="https://www.chess.org.il/Tournaments/PlayerInTournament.aspx?Id=480803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hess.org.il/Tournaments/PlayerInTournament.aspx?Id=496942" TargetMode="External"/><Relationship Id="rId3" Type="http://schemas.openxmlformats.org/officeDocument/2006/relationships/hyperlink" Target="https://www.chess.org.il/Tournaments/PlayerInTournament.aspx?Id=496949" TargetMode="External"/><Relationship Id="rId7" Type="http://schemas.openxmlformats.org/officeDocument/2006/relationships/hyperlink" Target="https://www.chess.org.il/Tournaments/PlayerInTournament.aspx?Id=496945" TargetMode="External"/><Relationship Id="rId2" Type="http://schemas.openxmlformats.org/officeDocument/2006/relationships/hyperlink" Target="https://www.chess.org.il/Tournaments/PlayerInTournament.aspx?Id=496950" TargetMode="External"/><Relationship Id="rId1" Type="http://schemas.openxmlformats.org/officeDocument/2006/relationships/hyperlink" Target="https://www.chess.org.il/Tournaments/PlayerInTournament.aspx?Id=496946" TargetMode="External"/><Relationship Id="rId6" Type="http://schemas.openxmlformats.org/officeDocument/2006/relationships/hyperlink" Target="https://www.chess.org.il/Tournaments/PlayerInTournament.aspx?Id=496948" TargetMode="External"/><Relationship Id="rId5" Type="http://schemas.openxmlformats.org/officeDocument/2006/relationships/hyperlink" Target="https://www.chess.org.il/Tournaments/PlayerInTournament.aspx?Id=496947" TargetMode="External"/><Relationship Id="rId4" Type="http://schemas.openxmlformats.org/officeDocument/2006/relationships/hyperlink" Target="https://www.chess.org.il/Tournaments/PlayerInTournament.aspx?Id=496943" TargetMode="External"/><Relationship Id="rId9" Type="http://schemas.openxmlformats.org/officeDocument/2006/relationships/hyperlink" Target="https://www.chess.org.il/Tournaments/PlayerInTournament.aspx?Id=4969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0257B-0A87-476B-90C9-E75C8B0E4FCE}">
  <dimension ref="A1:F207"/>
  <sheetViews>
    <sheetView rightToLeft="1" tabSelected="1" topLeftCell="A66" zoomScaleNormal="100" workbookViewId="0">
      <selection activeCell="E80" sqref="E80"/>
    </sheetView>
  </sheetViews>
  <sheetFormatPr defaultRowHeight="14.25"/>
  <cols>
    <col min="1" max="1" width="6.75" style="3" customWidth="1"/>
    <col min="2" max="2" width="18.875" style="3" customWidth="1"/>
    <col min="3" max="3" width="52" style="3" customWidth="1"/>
    <col min="4" max="4" width="5.625" style="3" customWidth="1"/>
    <col min="5" max="5" width="59.25" style="3" customWidth="1"/>
    <col min="6" max="6" width="17.5" style="3" customWidth="1"/>
    <col min="7" max="16384" width="9" style="3"/>
  </cols>
  <sheetData>
    <row r="1" spans="1:6" ht="18">
      <c r="B1" s="53" t="s">
        <v>225</v>
      </c>
    </row>
    <row r="2" spans="1:6" ht="15.75">
      <c r="A2" s="1"/>
      <c r="B2" s="2" t="s">
        <v>0</v>
      </c>
      <c r="C2" s="2" t="s">
        <v>198</v>
      </c>
      <c r="D2" s="1"/>
      <c r="E2" s="1"/>
      <c r="F2" s="1"/>
    </row>
    <row r="3" spans="1:6" ht="15.75">
      <c r="A3" s="4">
        <v>1</v>
      </c>
      <c r="B3" s="1" t="s">
        <v>1</v>
      </c>
      <c r="C3" s="1" t="s">
        <v>199</v>
      </c>
      <c r="D3" s="1"/>
      <c r="E3" s="1"/>
      <c r="F3" s="1" t="s">
        <v>2</v>
      </c>
    </row>
    <row r="4" spans="1:6" ht="15.75">
      <c r="A4" s="4">
        <f>SUM(A3+1)</f>
        <v>2</v>
      </c>
      <c r="B4" s="1" t="s">
        <v>3</v>
      </c>
      <c r="C4" s="1"/>
      <c r="D4" s="5"/>
      <c r="E4" s="1" t="s">
        <v>46</v>
      </c>
      <c r="F4" s="1">
        <v>24</v>
      </c>
    </row>
    <row r="5" spans="1:6" ht="15.75">
      <c r="A5" s="4">
        <f t="shared" ref="A5:A48" si="0">SUM(A4+1)</f>
        <v>3</v>
      </c>
      <c r="B5" s="1" t="s">
        <v>4</v>
      </c>
      <c r="C5" s="1"/>
      <c r="D5" s="6"/>
      <c r="E5" s="13" t="s">
        <v>5</v>
      </c>
      <c r="F5" s="1">
        <v>9</v>
      </c>
    </row>
    <row r="6" spans="1:6" ht="15.75">
      <c r="A6" s="4">
        <f t="shared" si="0"/>
        <v>4</v>
      </c>
      <c r="B6" s="1" t="s">
        <v>6</v>
      </c>
      <c r="C6" s="1"/>
      <c r="D6" s="14"/>
      <c r="E6" s="13" t="s">
        <v>7</v>
      </c>
      <c r="F6" s="1">
        <v>6</v>
      </c>
    </row>
    <row r="7" spans="1:6" ht="15.75">
      <c r="A7" s="4">
        <f t="shared" si="0"/>
        <v>5</v>
      </c>
      <c r="B7" s="1" t="s">
        <v>8</v>
      </c>
      <c r="C7" s="1"/>
      <c r="D7" s="16"/>
      <c r="E7" s="13" t="s">
        <v>9</v>
      </c>
      <c r="F7" s="1">
        <v>3</v>
      </c>
    </row>
    <row r="8" spans="1:6" ht="15.75">
      <c r="A8" s="4">
        <f t="shared" si="0"/>
        <v>6</v>
      </c>
      <c r="B8" s="1" t="s">
        <v>10</v>
      </c>
      <c r="C8" s="1"/>
      <c r="D8" s="7"/>
      <c r="E8" s="13" t="s">
        <v>11</v>
      </c>
      <c r="F8" s="1">
        <v>2</v>
      </c>
    </row>
    <row r="9" spans="1:6" ht="15.75">
      <c r="A9" s="4">
        <f t="shared" si="0"/>
        <v>7</v>
      </c>
      <c r="B9" s="1" t="s">
        <v>12</v>
      </c>
      <c r="C9" s="1"/>
      <c r="D9" s="17"/>
      <c r="E9" s="13" t="s">
        <v>13</v>
      </c>
      <c r="F9" s="1">
        <v>2</v>
      </c>
    </row>
    <row r="10" spans="1:6" ht="15.75">
      <c r="A10" s="4">
        <f t="shared" si="0"/>
        <v>8</v>
      </c>
      <c r="B10" s="1" t="s">
        <v>14</v>
      </c>
      <c r="C10" s="1"/>
      <c r="D10" s="8"/>
      <c r="E10" s="1" t="s">
        <v>223</v>
      </c>
    </row>
    <row r="11" spans="1:6" ht="15.75">
      <c r="A11" s="4">
        <f t="shared" si="0"/>
        <v>9</v>
      </c>
      <c r="B11" s="1" t="s">
        <v>15</v>
      </c>
      <c r="C11" s="1"/>
      <c r="E11" s="1" t="s">
        <v>224</v>
      </c>
      <c r="F11" s="1">
        <f ca="1">SUM(F4:F11)</f>
        <v>46</v>
      </c>
    </row>
    <row r="12" spans="1:6" ht="15.75">
      <c r="A12" s="4">
        <f t="shared" si="0"/>
        <v>10</v>
      </c>
      <c r="B12" s="1" t="s">
        <v>16</v>
      </c>
      <c r="C12" s="1"/>
      <c r="D12" s="1"/>
      <c r="E12" s="1"/>
      <c r="F12" s="1"/>
    </row>
    <row r="13" spans="1:6" ht="15.75">
      <c r="A13" s="4">
        <f t="shared" si="0"/>
        <v>11</v>
      </c>
      <c r="B13" s="1" t="s">
        <v>17</v>
      </c>
      <c r="C13" s="1"/>
      <c r="D13" s="1"/>
      <c r="E13" s="1"/>
      <c r="F13" s="1"/>
    </row>
    <row r="14" spans="1:6" ht="15.75">
      <c r="A14" s="4">
        <f t="shared" si="0"/>
        <v>12</v>
      </c>
      <c r="B14" s="1" t="s">
        <v>18</v>
      </c>
      <c r="C14" s="1"/>
      <c r="D14" s="1"/>
      <c r="F14" s="1"/>
    </row>
    <row r="15" spans="1:6" ht="15.75">
      <c r="A15" s="4">
        <f t="shared" si="0"/>
        <v>13</v>
      </c>
      <c r="B15" s="1" t="s">
        <v>19</v>
      </c>
      <c r="C15" s="1"/>
      <c r="D15" s="1"/>
      <c r="E15" s="1"/>
      <c r="F15" s="1"/>
    </row>
    <row r="16" spans="1:6" ht="15.75">
      <c r="A16" s="4">
        <f t="shared" si="0"/>
        <v>14</v>
      </c>
      <c r="B16" s="1" t="s">
        <v>20</v>
      </c>
      <c r="C16" s="1"/>
      <c r="D16" s="1"/>
      <c r="E16" s="1"/>
      <c r="F16" s="1"/>
    </row>
    <row r="17" spans="1:6" ht="15.75">
      <c r="A17" s="4">
        <f t="shared" si="0"/>
        <v>15</v>
      </c>
      <c r="B17" s="1" t="s">
        <v>21</v>
      </c>
      <c r="C17" s="1"/>
      <c r="D17" s="1"/>
      <c r="E17" s="1"/>
      <c r="F17" s="1"/>
    </row>
    <row r="18" spans="1:6" ht="15.75">
      <c r="A18" s="4">
        <f t="shared" si="0"/>
        <v>16</v>
      </c>
      <c r="B18" s="1" t="s">
        <v>22</v>
      </c>
      <c r="C18" s="1"/>
      <c r="D18" s="1"/>
      <c r="E18" s="1"/>
      <c r="F18" s="1"/>
    </row>
    <row r="19" spans="1:6" ht="15.75">
      <c r="A19" s="4">
        <f t="shared" si="0"/>
        <v>17</v>
      </c>
      <c r="B19" s="1" t="s">
        <v>23</v>
      </c>
      <c r="C19" s="1"/>
      <c r="D19" s="1"/>
      <c r="E19" s="1"/>
      <c r="F19" s="1"/>
    </row>
    <row r="20" spans="1:6" ht="15.75">
      <c r="A20" s="4">
        <f t="shared" si="0"/>
        <v>18</v>
      </c>
      <c r="B20" s="1" t="s">
        <v>24</v>
      </c>
      <c r="C20" s="1"/>
      <c r="D20" s="1"/>
      <c r="E20" s="1"/>
      <c r="F20" s="1"/>
    </row>
    <row r="21" spans="1:6" ht="15.75">
      <c r="A21" s="4">
        <f t="shared" si="0"/>
        <v>19</v>
      </c>
      <c r="B21" s="10" t="s">
        <v>25</v>
      </c>
      <c r="C21" s="10"/>
      <c r="D21" s="1"/>
      <c r="E21" s="1"/>
      <c r="F21" s="1"/>
    </row>
    <row r="22" spans="1:6" ht="15.75">
      <c r="A22" s="4">
        <f t="shared" si="0"/>
        <v>20</v>
      </c>
      <c r="B22" s="10" t="s">
        <v>26</v>
      </c>
      <c r="C22" s="10"/>
      <c r="D22" s="1"/>
      <c r="E22" s="1"/>
      <c r="F22" s="1"/>
    </row>
    <row r="23" spans="1:6" ht="15.75">
      <c r="A23" s="4">
        <f t="shared" si="0"/>
        <v>21</v>
      </c>
      <c r="B23" s="10" t="s">
        <v>27</v>
      </c>
      <c r="C23" s="10"/>
      <c r="D23" s="1"/>
      <c r="E23" s="1"/>
      <c r="F23" s="1"/>
    </row>
    <row r="24" spans="1:6" ht="15.75">
      <c r="A24" s="4">
        <f t="shared" si="0"/>
        <v>22</v>
      </c>
      <c r="B24" s="10" t="s">
        <v>28</v>
      </c>
      <c r="C24" s="10"/>
      <c r="D24" s="1"/>
      <c r="E24" s="1"/>
      <c r="F24" s="1"/>
    </row>
    <row r="25" spans="1:6" ht="15.75">
      <c r="A25" s="4">
        <f t="shared" si="0"/>
        <v>23</v>
      </c>
      <c r="B25" s="10" t="s">
        <v>29</v>
      </c>
      <c r="C25" s="10"/>
      <c r="D25" s="1"/>
      <c r="E25" s="1"/>
      <c r="F25" s="1"/>
    </row>
    <row r="26" spans="1:6" ht="15.75">
      <c r="A26" s="4">
        <f t="shared" si="0"/>
        <v>24</v>
      </c>
      <c r="B26" s="10" t="s">
        <v>30</v>
      </c>
      <c r="C26" s="10"/>
      <c r="D26" s="1"/>
      <c r="E26" s="1"/>
      <c r="F26" s="1"/>
    </row>
    <row r="27" spans="1:6" ht="15.75">
      <c r="A27" s="4">
        <f t="shared" si="0"/>
        <v>25</v>
      </c>
      <c r="B27" s="9" t="s">
        <v>31</v>
      </c>
      <c r="C27" s="9"/>
      <c r="D27" s="1"/>
      <c r="E27" s="1"/>
      <c r="F27" s="1"/>
    </row>
    <row r="28" spans="1:6" ht="15.75">
      <c r="A28" s="4">
        <f t="shared" si="0"/>
        <v>26</v>
      </c>
      <c r="B28" s="9" t="s">
        <v>32</v>
      </c>
      <c r="C28" s="9" t="s">
        <v>199</v>
      </c>
      <c r="D28" s="1"/>
      <c r="E28" s="1"/>
      <c r="F28" s="1"/>
    </row>
    <row r="29" spans="1:6" ht="15.75">
      <c r="A29" s="4">
        <f>SUM(A28+1)</f>
        <v>27</v>
      </c>
      <c r="B29" s="9" t="s">
        <v>33</v>
      </c>
      <c r="C29" s="9"/>
      <c r="D29" s="1"/>
      <c r="E29" s="1"/>
      <c r="F29" s="1"/>
    </row>
    <row r="30" spans="1:6" ht="15.75">
      <c r="A30" s="4">
        <f t="shared" si="0"/>
        <v>28</v>
      </c>
      <c r="B30" s="9" t="s">
        <v>34</v>
      </c>
      <c r="C30" s="9"/>
      <c r="D30" s="1"/>
      <c r="E30" s="1"/>
      <c r="F30" s="1"/>
    </row>
    <row r="31" spans="1:6" ht="15.75">
      <c r="A31" s="4">
        <f t="shared" si="0"/>
        <v>29</v>
      </c>
      <c r="B31" s="9" t="s">
        <v>35</v>
      </c>
      <c r="C31" s="9"/>
      <c r="D31" s="1"/>
      <c r="E31" s="1"/>
      <c r="F31" s="1"/>
    </row>
    <row r="32" spans="1:6" ht="15.75">
      <c r="A32" s="4">
        <f>SUM(A31+1)</f>
        <v>30</v>
      </c>
      <c r="B32" s="9" t="s">
        <v>36</v>
      </c>
      <c r="C32" s="9"/>
      <c r="D32" s="1"/>
      <c r="E32" s="1"/>
      <c r="F32" s="1"/>
    </row>
    <row r="33" spans="1:6" ht="15.75">
      <c r="A33" s="4">
        <f t="shared" si="0"/>
        <v>31</v>
      </c>
      <c r="B33" s="9" t="s">
        <v>37</v>
      </c>
      <c r="C33" s="9"/>
      <c r="D33" s="1"/>
      <c r="E33" s="1"/>
      <c r="F33" s="1"/>
    </row>
    <row r="34" spans="1:6" ht="15.75">
      <c r="A34" s="4">
        <f>SUM(A33+1)</f>
        <v>32</v>
      </c>
      <c r="B34" s="9" t="s">
        <v>38</v>
      </c>
      <c r="C34" s="9"/>
      <c r="D34" s="1"/>
      <c r="E34" s="1"/>
      <c r="F34" s="1"/>
    </row>
    <row r="35" spans="1:6" ht="15.75">
      <c r="A35" s="4">
        <f t="shared" si="0"/>
        <v>33</v>
      </c>
      <c r="B35" s="9" t="s">
        <v>39</v>
      </c>
      <c r="C35" s="9"/>
      <c r="D35" s="1"/>
      <c r="E35" s="1"/>
      <c r="F35" s="1"/>
    </row>
    <row r="36" spans="1:6" ht="15.75">
      <c r="A36" s="4">
        <f t="shared" si="0"/>
        <v>34</v>
      </c>
      <c r="B36" s="11" t="s">
        <v>40</v>
      </c>
      <c r="C36" s="11"/>
      <c r="D36" s="1"/>
      <c r="E36" s="1"/>
      <c r="F36" s="1"/>
    </row>
    <row r="37" spans="1:6" ht="15.75">
      <c r="A37" s="4">
        <f t="shared" si="0"/>
        <v>35</v>
      </c>
      <c r="B37" s="11" t="s">
        <v>41</v>
      </c>
      <c r="C37" s="11"/>
      <c r="D37" s="1"/>
      <c r="E37" s="1"/>
      <c r="F37" s="1"/>
    </row>
    <row r="38" spans="1:6" ht="15.75">
      <c r="A38" s="4">
        <f t="shared" si="0"/>
        <v>36</v>
      </c>
      <c r="B38" s="11" t="s">
        <v>42</v>
      </c>
      <c r="C38" s="11"/>
      <c r="D38" s="1"/>
      <c r="E38" s="1"/>
      <c r="F38" s="1"/>
    </row>
    <row r="39" spans="1:6" ht="15.75">
      <c r="A39" s="4">
        <f t="shared" si="0"/>
        <v>37</v>
      </c>
      <c r="B39" s="11" t="s">
        <v>43</v>
      </c>
      <c r="C39" s="11"/>
      <c r="D39" s="1"/>
      <c r="E39" s="1"/>
      <c r="F39" s="1"/>
    </row>
    <row r="40" spans="1:6" ht="15.75">
      <c r="A40" s="4">
        <f t="shared" si="0"/>
        <v>38</v>
      </c>
      <c r="B40" s="11" t="s">
        <v>44</v>
      </c>
      <c r="C40" s="11"/>
      <c r="D40" s="1"/>
      <c r="E40" s="1"/>
      <c r="F40" s="1"/>
    </row>
    <row r="41" spans="1:6" ht="15.75">
      <c r="A41" s="4">
        <f t="shared" si="0"/>
        <v>39</v>
      </c>
      <c r="B41" s="11" t="s">
        <v>45</v>
      </c>
      <c r="C41" s="11"/>
      <c r="D41" s="1"/>
      <c r="E41" s="1"/>
      <c r="F41" s="1"/>
    </row>
    <row r="42" spans="1:6" ht="15.75">
      <c r="A42" s="4">
        <f t="shared" si="0"/>
        <v>40</v>
      </c>
      <c r="B42" s="15" t="s">
        <v>47</v>
      </c>
      <c r="C42" s="15"/>
      <c r="D42" s="1"/>
      <c r="E42" s="1"/>
      <c r="F42" s="1"/>
    </row>
    <row r="43" spans="1:6" ht="15.75">
      <c r="A43" s="4">
        <f t="shared" si="0"/>
        <v>41</v>
      </c>
      <c r="B43" s="15" t="s">
        <v>48</v>
      </c>
      <c r="C43" s="15"/>
      <c r="D43" s="1"/>
      <c r="E43" s="1"/>
      <c r="F43" s="1"/>
    </row>
    <row r="44" spans="1:6" ht="15.75">
      <c r="A44" s="4">
        <f t="shared" si="0"/>
        <v>42</v>
      </c>
      <c r="B44" s="15" t="s">
        <v>49</v>
      </c>
      <c r="C44" s="15"/>
      <c r="D44" s="1"/>
      <c r="E44" s="1"/>
      <c r="F44" s="1"/>
    </row>
    <row r="45" spans="1:6" ht="15.75">
      <c r="A45" s="4">
        <f t="shared" si="0"/>
        <v>43</v>
      </c>
      <c r="B45" s="12" t="s">
        <v>50</v>
      </c>
      <c r="C45" s="12"/>
      <c r="D45" s="1"/>
      <c r="E45" s="1"/>
      <c r="F45" s="1"/>
    </row>
    <row r="46" spans="1:6" ht="15.75">
      <c r="A46" s="4">
        <f t="shared" si="0"/>
        <v>44</v>
      </c>
      <c r="B46" s="12" t="s">
        <v>51</v>
      </c>
      <c r="C46" s="12"/>
      <c r="D46" s="1"/>
      <c r="E46" s="1"/>
      <c r="F46" s="1"/>
    </row>
    <row r="47" spans="1:6" ht="15.75">
      <c r="A47" s="4">
        <f t="shared" si="0"/>
        <v>45</v>
      </c>
      <c r="B47" s="18" t="s">
        <v>52</v>
      </c>
      <c r="C47" s="18"/>
      <c r="D47" s="1"/>
      <c r="E47" s="1"/>
      <c r="F47" s="1"/>
    </row>
    <row r="48" spans="1:6" ht="15.75">
      <c r="A48" s="4">
        <f t="shared" si="0"/>
        <v>46</v>
      </c>
      <c r="B48" s="18" t="s">
        <v>53</v>
      </c>
      <c r="C48" s="18"/>
      <c r="D48" s="1"/>
      <c r="E48" s="1"/>
      <c r="F48" s="1"/>
    </row>
    <row r="49" spans="1:6" ht="15.75">
      <c r="A49" s="4"/>
      <c r="B49" s="18"/>
      <c r="C49" s="18"/>
      <c r="D49" s="1"/>
      <c r="E49" s="1"/>
      <c r="F49" s="1"/>
    </row>
    <row r="50" spans="1:6" ht="18">
      <c r="A50" s="1"/>
      <c r="B50" s="54" t="s">
        <v>226</v>
      </c>
      <c r="C50" s="1"/>
      <c r="D50" s="1"/>
      <c r="E50" s="1"/>
      <c r="F50" s="1"/>
    </row>
    <row r="51" spans="1:6" ht="15.75">
      <c r="A51" s="4">
        <v>1</v>
      </c>
      <c r="B51" s="45" t="s">
        <v>202</v>
      </c>
      <c r="C51" s="45" t="s">
        <v>213</v>
      </c>
      <c r="D51" s="1"/>
      <c r="E51" s="1"/>
      <c r="F51" s="1"/>
    </row>
    <row r="52" spans="1:6" ht="15.75">
      <c r="A52" s="4">
        <f>SUM(A51+1)</f>
        <v>2</v>
      </c>
      <c r="B52" s="51" t="s">
        <v>141</v>
      </c>
      <c r="C52" s="51" t="s">
        <v>196</v>
      </c>
      <c r="D52" s="1"/>
    </row>
    <row r="53" spans="1:6" ht="15.75">
      <c r="A53" s="4">
        <f t="shared" ref="A53:A55" si="1">SUM(A52+1)</f>
        <v>3</v>
      </c>
      <c r="B53" s="48" t="s">
        <v>98</v>
      </c>
      <c r="C53" s="47" t="s">
        <v>197</v>
      </c>
      <c r="D53" s="1"/>
    </row>
    <row r="54" spans="1:6" ht="15.75">
      <c r="A54" s="4">
        <f t="shared" si="1"/>
        <v>4</v>
      </c>
      <c r="B54" s="48" t="s">
        <v>99</v>
      </c>
      <c r="C54" s="47" t="s">
        <v>197</v>
      </c>
      <c r="D54" s="1"/>
    </row>
    <row r="55" spans="1:6" ht="15.75">
      <c r="A55" s="4">
        <f t="shared" si="1"/>
        <v>5</v>
      </c>
      <c r="B55" s="48" t="s">
        <v>100</v>
      </c>
      <c r="C55" s="47" t="s">
        <v>197</v>
      </c>
      <c r="D55" s="1"/>
    </row>
    <row r="56" spans="1:6" ht="15.75">
      <c r="A56" s="4">
        <v>6</v>
      </c>
      <c r="B56" s="48" t="s">
        <v>101</v>
      </c>
      <c r="C56" s="47" t="s">
        <v>197</v>
      </c>
      <c r="D56" s="1"/>
    </row>
    <row r="57" spans="1:6" ht="15.75">
      <c r="A57" s="4">
        <v>7</v>
      </c>
      <c r="B57" s="3" t="s">
        <v>228</v>
      </c>
      <c r="C57" s="13" t="s">
        <v>229</v>
      </c>
      <c r="D57" s="1"/>
    </row>
    <row r="58" spans="1:6" ht="15.75">
      <c r="A58" s="4">
        <v>8</v>
      </c>
      <c r="B58" s="51" t="s">
        <v>140</v>
      </c>
      <c r="C58" s="51" t="s">
        <v>196</v>
      </c>
      <c r="D58" s="1"/>
    </row>
    <row r="59" spans="1:6" ht="15.75">
      <c r="A59" s="4">
        <v>9</v>
      </c>
      <c r="B59" s="49" t="s">
        <v>171</v>
      </c>
      <c r="C59" s="49" t="s">
        <v>195</v>
      </c>
      <c r="D59" s="1"/>
    </row>
    <row r="60" spans="1:6" ht="15.75">
      <c r="A60" s="4">
        <v>10</v>
      </c>
      <c r="B60" s="52" t="s">
        <v>70</v>
      </c>
      <c r="C60" s="52" t="s">
        <v>194</v>
      </c>
      <c r="D60" s="1"/>
    </row>
    <row r="61" spans="1:6" ht="15.75">
      <c r="A61" s="4">
        <v>11</v>
      </c>
      <c r="B61" s="50" t="s">
        <v>80</v>
      </c>
      <c r="C61" s="50" t="s">
        <v>193</v>
      </c>
      <c r="D61" s="1"/>
    </row>
    <row r="62" spans="1:6" ht="15.75">
      <c r="A62" s="4">
        <v>12</v>
      </c>
      <c r="B62" s="45" t="s">
        <v>203</v>
      </c>
      <c r="C62" s="45" t="s">
        <v>216</v>
      </c>
      <c r="D62" s="1"/>
    </row>
    <row r="63" spans="1:6" ht="15.75">
      <c r="A63" s="4">
        <v>13</v>
      </c>
      <c r="B63" s="45" t="s">
        <v>204</v>
      </c>
      <c r="C63" s="45" t="s">
        <v>215</v>
      </c>
      <c r="D63" s="1"/>
    </row>
    <row r="64" spans="1:6" ht="15.75">
      <c r="A64" s="4">
        <v>14</v>
      </c>
      <c r="B64" s="45" t="s">
        <v>206</v>
      </c>
      <c r="C64" s="45" t="s">
        <v>217</v>
      </c>
      <c r="D64" s="1"/>
    </row>
    <row r="65" spans="1:4" ht="15.75">
      <c r="A65" s="4">
        <v>15</v>
      </c>
      <c r="B65" s="46" t="s">
        <v>209</v>
      </c>
      <c r="C65" s="45" t="s">
        <v>219</v>
      </c>
      <c r="D65" s="1"/>
    </row>
    <row r="66" spans="1:4" ht="15.75">
      <c r="A66" s="4">
        <v>16</v>
      </c>
      <c r="B66" s="45" t="s">
        <v>212</v>
      </c>
      <c r="C66" s="45" t="s">
        <v>221</v>
      </c>
      <c r="D66" s="1"/>
    </row>
    <row r="67" spans="1:4" ht="15.75">
      <c r="A67" s="4">
        <v>17</v>
      </c>
      <c r="B67" s="45" t="s">
        <v>210</v>
      </c>
      <c r="C67" s="45" t="s">
        <v>222</v>
      </c>
      <c r="D67" s="1"/>
    </row>
    <row r="68" spans="1:4" ht="15.75">
      <c r="A68" s="4">
        <v>18</v>
      </c>
      <c r="B68" s="45" t="s">
        <v>207</v>
      </c>
      <c r="C68" s="45" t="s">
        <v>218</v>
      </c>
      <c r="D68" s="1"/>
    </row>
    <row r="69" spans="1:4" ht="15.75">
      <c r="A69" s="4">
        <v>19</v>
      </c>
      <c r="B69" s="55" t="s">
        <v>208</v>
      </c>
      <c r="C69" s="55" t="s">
        <v>227</v>
      </c>
      <c r="D69" s="1"/>
    </row>
    <row r="70" spans="1:4" ht="15.75">
      <c r="A70" s="4">
        <v>20</v>
      </c>
      <c r="B70" s="45" t="s">
        <v>205</v>
      </c>
      <c r="C70" s="45" t="s">
        <v>214</v>
      </c>
      <c r="D70" s="1"/>
    </row>
    <row r="71" spans="1:4" ht="15.75">
      <c r="A71" s="4">
        <v>21</v>
      </c>
      <c r="B71" s="45" t="s">
        <v>211</v>
      </c>
      <c r="C71" s="45" t="s">
        <v>220</v>
      </c>
      <c r="D71" s="1"/>
    </row>
    <row r="72" spans="1:4" ht="15.75">
      <c r="A72" s="4">
        <v>22</v>
      </c>
      <c r="B72" s="49" t="s">
        <v>172</v>
      </c>
      <c r="C72" s="49" t="s">
        <v>195</v>
      </c>
      <c r="D72" s="1"/>
    </row>
    <row r="73" spans="1:4" ht="15.75">
      <c r="A73" s="4">
        <v>23</v>
      </c>
      <c r="B73" s="48" t="s">
        <v>102</v>
      </c>
      <c r="C73" s="47" t="s">
        <v>197</v>
      </c>
      <c r="D73" s="1"/>
    </row>
    <row r="74" spans="1:4" ht="15.75">
      <c r="A74" s="4">
        <v>24</v>
      </c>
      <c r="B74" s="50" t="s">
        <v>81</v>
      </c>
      <c r="C74" s="50" t="s">
        <v>193</v>
      </c>
      <c r="D74" s="1"/>
    </row>
    <row r="75" spans="1:4" ht="15.75">
      <c r="A75" s="4">
        <v>25</v>
      </c>
      <c r="B75" s="48" t="s">
        <v>103</v>
      </c>
      <c r="C75" s="48" t="s">
        <v>197</v>
      </c>
      <c r="D75" s="1"/>
    </row>
    <row r="76" spans="1:4" ht="15.75">
      <c r="A76" s="4">
        <v>26</v>
      </c>
      <c r="B76" s="50" t="s">
        <v>82</v>
      </c>
      <c r="C76" s="50" t="s">
        <v>193</v>
      </c>
      <c r="D76" s="1"/>
    </row>
    <row r="77" spans="1:4" ht="15.75">
      <c r="A77" s="4">
        <v>27</v>
      </c>
      <c r="B77" s="49" t="s">
        <v>173</v>
      </c>
      <c r="C77" s="49" t="s">
        <v>195</v>
      </c>
      <c r="D77" s="1"/>
    </row>
    <row r="78" spans="1:4" ht="15.75">
      <c r="A78" s="4">
        <v>28</v>
      </c>
      <c r="B78" s="51" t="s">
        <v>142</v>
      </c>
      <c r="C78" s="51" t="s">
        <v>196</v>
      </c>
      <c r="D78" s="1"/>
    </row>
    <row r="79" spans="1:4" ht="15.75">
      <c r="A79" s="4">
        <v>29</v>
      </c>
      <c r="B79" s="48" t="s">
        <v>105</v>
      </c>
      <c r="C79" s="47" t="s">
        <v>197</v>
      </c>
      <c r="D79" s="1"/>
    </row>
    <row r="80" spans="1:4" ht="15.75">
      <c r="A80" s="4">
        <v>30</v>
      </c>
      <c r="B80" s="51" t="s">
        <v>143</v>
      </c>
      <c r="C80" s="51" t="s">
        <v>196</v>
      </c>
      <c r="D80" s="1"/>
    </row>
    <row r="81" spans="1:4" ht="15.75">
      <c r="A81" s="4">
        <v>31</v>
      </c>
      <c r="B81" s="49" t="s">
        <v>174</v>
      </c>
      <c r="C81" s="49" t="s">
        <v>195</v>
      </c>
      <c r="D81" s="1"/>
    </row>
    <row r="82" spans="1:4" ht="15.75">
      <c r="A82" s="4">
        <v>32</v>
      </c>
      <c r="B82" s="51" t="s">
        <v>144</v>
      </c>
      <c r="C82" s="51" t="s">
        <v>196</v>
      </c>
      <c r="D82" s="1"/>
    </row>
    <row r="83" spans="1:4" ht="15.75">
      <c r="A83" s="4">
        <v>33</v>
      </c>
      <c r="B83" s="52" t="s">
        <v>71</v>
      </c>
      <c r="C83" s="52" t="s">
        <v>194</v>
      </c>
      <c r="D83" s="1"/>
    </row>
    <row r="84" spans="1:4" ht="15.75">
      <c r="A84" s="4">
        <v>34</v>
      </c>
      <c r="B84" s="49" t="s">
        <v>175</v>
      </c>
      <c r="C84" s="49" t="s">
        <v>195</v>
      </c>
      <c r="D84" s="1"/>
    </row>
    <row r="85" spans="1:4" ht="15.75">
      <c r="A85" s="4">
        <v>35</v>
      </c>
      <c r="B85" s="49" t="s">
        <v>176</v>
      </c>
      <c r="C85" s="49" t="s">
        <v>195</v>
      </c>
      <c r="D85" s="1"/>
    </row>
    <row r="86" spans="1:4" ht="15.75">
      <c r="A86" s="4">
        <v>36</v>
      </c>
      <c r="B86" s="51" t="s">
        <v>145</v>
      </c>
      <c r="C86" s="51" t="s">
        <v>196</v>
      </c>
      <c r="D86" s="1"/>
    </row>
    <row r="87" spans="1:4" ht="15.75">
      <c r="A87" s="4">
        <v>37</v>
      </c>
      <c r="B87" s="52" t="s">
        <v>72</v>
      </c>
      <c r="C87" s="52" t="s">
        <v>194</v>
      </c>
      <c r="D87" s="1"/>
    </row>
    <row r="88" spans="1:4" ht="15.75">
      <c r="A88" s="4">
        <v>38</v>
      </c>
      <c r="B88" s="52" t="s">
        <v>73</v>
      </c>
      <c r="C88" s="52" t="s">
        <v>194</v>
      </c>
      <c r="D88" s="1"/>
    </row>
    <row r="89" spans="1:4" ht="15.75">
      <c r="A89" s="4">
        <v>39</v>
      </c>
      <c r="B89" s="49" t="s">
        <v>177</v>
      </c>
      <c r="C89" s="49" t="s">
        <v>195</v>
      </c>
      <c r="D89" s="1"/>
    </row>
    <row r="90" spans="1:4" ht="15.75">
      <c r="A90" s="4">
        <v>40</v>
      </c>
      <c r="B90" s="51" t="s">
        <v>147</v>
      </c>
      <c r="C90" s="51" t="s">
        <v>196</v>
      </c>
      <c r="D90" s="1"/>
    </row>
    <row r="91" spans="1:4" ht="15.75">
      <c r="A91" s="4">
        <v>41</v>
      </c>
      <c r="B91" s="50" t="s">
        <v>83</v>
      </c>
      <c r="C91" s="50" t="s">
        <v>193</v>
      </c>
      <c r="D91" s="1"/>
    </row>
    <row r="92" spans="1:4" ht="15.75">
      <c r="A92" s="4">
        <v>42</v>
      </c>
      <c r="B92" s="52" t="s">
        <v>74</v>
      </c>
      <c r="C92" s="52" t="s">
        <v>194</v>
      </c>
      <c r="D92" s="1"/>
    </row>
    <row r="93" spans="1:4" ht="15.75">
      <c r="A93" s="4">
        <v>43</v>
      </c>
      <c r="B93" s="50" t="s">
        <v>84</v>
      </c>
      <c r="C93" s="50" t="s">
        <v>193</v>
      </c>
      <c r="D93" s="1"/>
    </row>
    <row r="94" spans="1:4" ht="15.75">
      <c r="A94" s="4">
        <v>44</v>
      </c>
      <c r="B94" s="48" t="s">
        <v>106</v>
      </c>
      <c r="C94" s="47" t="s">
        <v>197</v>
      </c>
      <c r="D94" s="1"/>
    </row>
    <row r="95" spans="1:4" ht="15.75">
      <c r="A95" s="4">
        <v>45</v>
      </c>
      <c r="B95" s="49" t="s">
        <v>178</v>
      </c>
      <c r="C95" s="49" t="s">
        <v>195</v>
      </c>
      <c r="D95" s="1"/>
    </row>
    <row r="96" spans="1:4" ht="15.75">
      <c r="A96" s="4">
        <v>46</v>
      </c>
      <c r="B96" s="48" t="s">
        <v>107</v>
      </c>
      <c r="C96" s="47" t="s">
        <v>197</v>
      </c>
      <c r="D96" s="1"/>
    </row>
    <row r="97" spans="1:4" ht="15.75">
      <c r="A97" s="4">
        <v>47</v>
      </c>
      <c r="B97" s="49" t="s">
        <v>179</v>
      </c>
      <c r="C97" s="49" t="s">
        <v>195</v>
      </c>
      <c r="D97" s="1"/>
    </row>
    <row r="98" spans="1:4" ht="15.75">
      <c r="A98" s="4">
        <v>48</v>
      </c>
      <c r="B98" s="50" t="s">
        <v>85</v>
      </c>
      <c r="C98" s="50" t="s">
        <v>193</v>
      </c>
      <c r="D98" s="1"/>
    </row>
    <row r="99" spans="1:4" ht="15.75">
      <c r="A99" s="4">
        <v>49</v>
      </c>
      <c r="B99" s="49" t="s">
        <v>180</v>
      </c>
      <c r="C99" s="49" t="s">
        <v>195</v>
      </c>
      <c r="D99" s="1"/>
    </row>
    <row r="100" spans="1:4" ht="15.75">
      <c r="A100" s="4">
        <v>50</v>
      </c>
      <c r="B100" s="51" t="s">
        <v>146</v>
      </c>
      <c r="C100" s="51" t="s">
        <v>196</v>
      </c>
      <c r="D100" s="1"/>
    </row>
    <row r="101" spans="1:4" ht="15.75">
      <c r="A101" s="4">
        <v>51</v>
      </c>
      <c r="B101" s="52" t="s">
        <v>75</v>
      </c>
      <c r="C101" s="52" t="s">
        <v>194</v>
      </c>
      <c r="D101" s="1"/>
    </row>
    <row r="102" spans="1:4" ht="15.75">
      <c r="A102" s="4">
        <v>52</v>
      </c>
      <c r="B102" s="52" t="s">
        <v>76</v>
      </c>
      <c r="C102" s="52" t="s">
        <v>194</v>
      </c>
      <c r="D102" s="1"/>
    </row>
    <row r="103" spans="1:4" ht="15.75">
      <c r="A103" s="4">
        <v>53</v>
      </c>
      <c r="B103" s="51" t="s">
        <v>148</v>
      </c>
      <c r="C103" s="51" t="s">
        <v>196</v>
      </c>
      <c r="D103" s="1"/>
    </row>
    <row r="104" spans="1:4" ht="15.75">
      <c r="A104" s="4">
        <v>54</v>
      </c>
      <c r="B104" s="51" t="s">
        <v>149</v>
      </c>
      <c r="C104" s="51" t="s">
        <v>196</v>
      </c>
      <c r="D104" s="1"/>
    </row>
    <row r="105" spans="1:4" ht="15.75">
      <c r="A105" s="4">
        <v>55</v>
      </c>
      <c r="B105" s="48" t="s">
        <v>108</v>
      </c>
      <c r="C105" s="47" t="s">
        <v>197</v>
      </c>
      <c r="D105" s="1"/>
    </row>
    <row r="106" spans="1:4" ht="15.75">
      <c r="A106" s="4">
        <v>56</v>
      </c>
      <c r="B106" s="48" t="s">
        <v>109</v>
      </c>
      <c r="C106" s="47" t="s">
        <v>197</v>
      </c>
      <c r="D106" s="1"/>
    </row>
    <row r="107" spans="1:4" ht="15.75">
      <c r="A107" s="4">
        <v>57</v>
      </c>
      <c r="B107" s="51" t="s">
        <v>150</v>
      </c>
      <c r="C107" s="51" t="s">
        <v>196</v>
      </c>
      <c r="D107" s="1"/>
    </row>
    <row r="108" spans="1:4" ht="15.75">
      <c r="A108" s="4">
        <v>58</v>
      </c>
      <c r="B108" s="48" t="s">
        <v>110</v>
      </c>
      <c r="C108" s="47" t="s">
        <v>197</v>
      </c>
      <c r="D108" s="1"/>
    </row>
    <row r="109" spans="1:4" ht="15.75">
      <c r="A109" s="4">
        <v>59</v>
      </c>
      <c r="B109" s="48" t="s">
        <v>111</v>
      </c>
      <c r="C109" s="47" t="s">
        <v>197</v>
      </c>
      <c r="D109" s="1"/>
    </row>
    <row r="110" spans="1:4" ht="15.75">
      <c r="A110" s="4">
        <v>60</v>
      </c>
      <c r="B110" s="49" t="s">
        <v>181</v>
      </c>
      <c r="C110" s="49" t="s">
        <v>195</v>
      </c>
      <c r="D110" s="1"/>
    </row>
    <row r="111" spans="1:4" ht="15.75">
      <c r="A111" s="4">
        <v>61</v>
      </c>
      <c r="B111" s="51" t="s">
        <v>151</v>
      </c>
      <c r="C111" s="51" t="s">
        <v>196</v>
      </c>
      <c r="D111" s="1"/>
    </row>
    <row r="112" spans="1:4" ht="15.75">
      <c r="A112" s="4">
        <v>62</v>
      </c>
      <c r="B112" s="51" t="s">
        <v>152</v>
      </c>
      <c r="C112" s="51" t="s">
        <v>196</v>
      </c>
      <c r="D112" s="1"/>
    </row>
    <row r="113" spans="1:4" ht="15.75">
      <c r="A113" s="4">
        <v>63</v>
      </c>
      <c r="B113" s="49" t="s">
        <v>182</v>
      </c>
      <c r="C113" s="49" t="s">
        <v>195</v>
      </c>
      <c r="D113" s="1"/>
    </row>
    <row r="114" spans="1:4" ht="15.75">
      <c r="A114" s="4">
        <v>64</v>
      </c>
      <c r="B114" s="48" t="s">
        <v>112</v>
      </c>
      <c r="C114" s="47" t="s">
        <v>197</v>
      </c>
      <c r="D114" s="1"/>
    </row>
    <row r="115" spans="1:4" ht="15.75">
      <c r="A115" s="4">
        <v>65</v>
      </c>
      <c r="B115" s="51" t="s">
        <v>153</v>
      </c>
      <c r="C115" s="51" t="s">
        <v>196</v>
      </c>
      <c r="D115" s="1"/>
    </row>
    <row r="116" spans="1:4" ht="15.75">
      <c r="A116" s="4">
        <v>66</v>
      </c>
      <c r="B116" s="48" t="s">
        <v>113</v>
      </c>
      <c r="C116" s="47" t="s">
        <v>197</v>
      </c>
      <c r="D116" s="1"/>
    </row>
    <row r="117" spans="1:4" ht="15.75">
      <c r="A117" s="4">
        <v>67</v>
      </c>
      <c r="B117" s="51" t="s">
        <v>154</v>
      </c>
      <c r="C117" s="51" t="s">
        <v>196</v>
      </c>
      <c r="D117" s="1"/>
    </row>
    <row r="118" spans="1:4" ht="15.75">
      <c r="A118" s="4">
        <v>68</v>
      </c>
      <c r="B118" s="52" t="s">
        <v>77</v>
      </c>
      <c r="C118" s="52" t="s">
        <v>194</v>
      </c>
      <c r="D118" s="1"/>
    </row>
    <row r="119" spans="1:4" ht="15.75">
      <c r="A119" s="4">
        <v>69</v>
      </c>
      <c r="B119" s="51" t="s">
        <v>155</v>
      </c>
      <c r="C119" s="51" t="s">
        <v>196</v>
      </c>
      <c r="D119" s="1"/>
    </row>
    <row r="120" spans="1:4" ht="15.75">
      <c r="A120" s="4">
        <v>70</v>
      </c>
      <c r="B120" s="49" t="s">
        <v>183</v>
      </c>
      <c r="C120" s="49" t="s">
        <v>195</v>
      </c>
      <c r="D120" s="1"/>
    </row>
    <row r="121" spans="1:4" ht="15.75">
      <c r="A121" s="4">
        <v>71</v>
      </c>
      <c r="B121" s="51" t="s">
        <v>156</v>
      </c>
      <c r="C121" s="51" t="s">
        <v>196</v>
      </c>
      <c r="D121" s="1"/>
    </row>
    <row r="122" spans="1:4" ht="15.75">
      <c r="A122" s="4">
        <v>72</v>
      </c>
      <c r="B122" s="51" t="s">
        <v>157</v>
      </c>
      <c r="C122" s="51" t="s">
        <v>196</v>
      </c>
    </row>
    <row r="123" spans="1:4" ht="15.75">
      <c r="A123" s="4">
        <v>73</v>
      </c>
      <c r="B123" s="51" t="s">
        <v>158</v>
      </c>
      <c r="C123" s="51" t="s">
        <v>196</v>
      </c>
    </row>
    <row r="124" spans="1:4" ht="15.75">
      <c r="A124" s="4">
        <v>74</v>
      </c>
      <c r="B124" s="51" t="s">
        <v>159</v>
      </c>
      <c r="C124" s="51" t="s">
        <v>196</v>
      </c>
    </row>
    <row r="125" spans="1:4" ht="15.75">
      <c r="A125" s="4">
        <v>75</v>
      </c>
      <c r="B125" s="48" t="s">
        <v>114</v>
      </c>
      <c r="C125" s="47" t="s">
        <v>197</v>
      </c>
    </row>
    <row r="126" spans="1:4" ht="15.75">
      <c r="A126" s="4">
        <v>76</v>
      </c>
      <c r="B126" s="49" t="s">
        <v>184</v>
      </c>
      <c r="C126" s="49" t="s">
        <v>195</v>
      </c>
    </row>
    <row r="127" spans="1:4" ht="15.75">
      <c r="A127" s="4">
        <v>77</v>
      </c>
      <c r="B127" s="48" t="s">
        <v>115</v>
      </c>
      <c r="C127" s="47" t="s">
        <v>197</v>
      </c>
    </row>
    <row r="128" spans="1:4" ht="15.75">
      <c r="A128" s="4">
        <v>78</v>
      </c>
      <c r="B128" s="50" t="s">
        <v>86</v>
      </c>
      <c r="C128" s="50" t="s">
        <v>193</v>
      </c>
    </row>
    <row r="129" spans="1:3" ht="15.75">
      <c r="A129" s="4">
        <v>79</v>
      </c>
      <c r="B129" s="48" t="s">
        <v>116</v>
      </c>
      <c r="C129" s="47" t="s">
        <v>197</v>
      </c>
    </row>
    <row r="130" spans="1:3" ht="15.75">
      <c r="A130" s="4">
        <v>80</v>
      </c>
      <c r="B130" s="48" t="s">
        <v>117</v>
      </c>
      <c r="C130" s="47" t="s">
        <v>197</v>
      </c>
    </row>
    <row r="131" spans="1:3" ht="15.75">
      <c r="A131" s="4">
        <v>81</v>
      </c>
      <c r="B131" s="51" t="s">
        <v>160</v>
      </c>
      <c r="C131" s="51" t="s">
        <v>196</v>
      </c>
    </row>
    <row r="132" spans="1:3" ht="15.75">
      <c r="A132" s="4">
        <v>82</v>
      </c>
      <c r="B132" s="48" t="s">
        <v>118</v>
      </c>
      <c r="C132" s="47" t="s">
        <v>197</v>
      </c>
    </row>
    <row r="133" spans="1:3" ht="15.75">
      <c r="A133" s="4">
        <v>83</v>
      </c>
      <c r="B133" s="48" t="s">
        <v>119</v>
      </c>
      <c r="C133" s="47" t="s">
        <v>197</v>
      </c>
    </row>
    <row r="134" spans="1:3" ht="15.75">
      <c r="A134" s="4">
        <v>84</v>
      </c>
      <c r="B134" s="51" t="s">
        <v>161</v>
      </c>
      <c r="C134" s="51" t="s">
        <v>196</v>
      </c>
    </row>
    <row r="135" spans="1:3" ht="15.75">
      <c r="A135" s="4">
        <v>85</v>
      </c>
      <c r="B135" s="48" t="s">
        <v>120</v>
      </c>
      <c r="C135" s="47" t="s">
        <v>197</v>
      </c>
    </row>
    <row r="136" spans="1:3" ht="15.75">
      <c r="A136" s="4">
        <v>86</v>
      </c>
      <c r="B136" s="48" t="s">
        <v>121</v>
      </c>
      <c r="C136" s="47" t="s">
        <v>197</v>
      </c>
    </row>
    <row r="137" spans="1:3" ht="15.75">
      <c r="A137" s="4">
        <v>87</v>
      </c>
      <c r="B137" s="51" t="s">
        <v>162</v>
      </c>
      <c r="C137" s="51" t="s">
        <v>196</v>
      </c>
    </row>
    <row r="138" spans="1:3" ht="15.75">
      <c r="A138" s="4">
        <v>88</v>
      </c>
      <c r="B138" s="48" t="s">
        <v>122</v>
      </c>
      <c r="C138" s="47" t="s">
        <v>197</v>
      </c>
    </row>
    <row r="139" spans="1:3" ht="15.75">
      <c r="A139" s="4">
        <v>89</v>
      </c>
      <c r="B139" s="49" t="s">
        <v>185</v>
      </c>
      <c r="C139" s="49" t="s">
        <v>195</v>
      </c>
    </row>
    <row r="140" spans="1:3" ht="15.75">
      <c r="A140" s="4">
        <v>90</v>
      </c>
      <c r="B140" s="48" t="s">
        <v>123</v>
      </c>
      <c r="C140" s="47" t="s">
        <v>197</v>
      </c>
    </row>
    <row r="141" spans="1:3" ht="15.75">
      <c r="A141" s="4">
        <v>91</v>
      </c>
      <c r="B141" s="49" t="s">
        <v>186</v>
      </c>
      <c r="C141" s="49" t="s">
        <v>195</v>
      </c>
    </row>
    <row r="142" spans="1:3" ht="15.75">
      <c r="A142" s="4">
        <v>92</v>
      </c>
      <c r="B142" s="49" t="s">
        <v>187</v>
      </c>
      <c r="C142" s="49" t="s">
        <v>195</v>
      </c>
    </row>
    <row r="143" spans="1:3" ht="15.75">
      <c r="A143" s="4">
        <v>93</v>
      </c>
      <c r="B143" s="51" t="s">
        <v>163</v>
      </c>
      <c r="C143" s="51" t="s">
        <v>196</v>
      </c>
    </row>
    <row r="144" spans="1:3" ht="15.75">
      <c r="A144" s="4">
        <v>94</v>
      </c>
      <c r="B144" s="48" t="s">
        <v>124</v>
      </c>
      <c r="C144" s="47" t="s">
        <v>197</v>
      </c>
    </row>
    <row r="145" spans="1:3" ht="15.75">
      <c r="A145" s="4">
        <v>95</v>
      </c>
      <c r="B145" s="49" t="s">
        <v>188</v>
      </c>
      <c r="C145" s="49" t="s">
        <v>195</v>
      </c>
    </row>
    <row r="146" spans="1:3" ht="15.75">
      <c r="A146" s="4">
        <v>96</v>
      </c>
      <c r="B146" s="49" t="s">
        <v>189</v>
      </c>
      <c r="C146" s="49" t="s">
        <v>195</v>
      </c>
    </row>
    <row r="147" spans="1:3" ht="15.75">
      <c r="A147" s="4">
        <v>97</v>
      </c>
      <c r="B147" s="48" t="s">
        <v>125</v>
      </c>
      <c r="C147" s="47" t="s">
        <v>197</v>
      </c>
    </row>
    <row r="148" spans="1:3" ht="15.75">
      <c r="A148" s="4">
        <v>98</v>
      </c>
      <c r="B148" s="48" t="s">
        <v>126</v>
      </c>
      <c r="C148" s="47" t="s">
        <v>197</v>
      </c>
    </row>
    <row r="149" spans="1:3" ht="15.75">
      <c r="A149" s="4">
        <v>99</v>
      </c>
      <c r="B149" s="48" t="s">
        <v>127</v>
      </c>
      <c r="C149" s="47" t="s">
        <v>197</v>
      </c>
    </row>
    <row r="150" spans="1:3" ht="15.75">
      <c r="A150" s="4">
        <v>100</v>
      </c>
      <c r="B150" s="49" t="s">
        <v>190</v>
      </c>
      <c r="C150" s="49" t="s">
        <v>195</v>
      </c>
    </row>
    <row r="151" spans="1:3" ht="15.75">
      <c r="A151" s="4">
        <v>101</v>
      </c>
      <c r="B151" s="48" t="s">
        <v>128</v>
      </c>
      <c r="C151" s="47" t="s">
        <v>197</v>
      </c>
    </row>
    <row r="152" spans="1:3" ht="15.75">
      <c r="A152" s="4">
        <v>102</v>
      </c>
      <c r="B152" s="51" t="s">
        <v>164</v>
      </c>
      <c r="C152" s="51" t="s">
        <v>196</v>
      </c>
    </row>
    <row r="153" spans="1:3" ht="15.75">
      <c r="A153" s="4">
        <v>103</v>
      </c>
      <c r="B153" s="48" t="s">
        <v>129</v>
      </c>
      <c r="C153" s="47" t="s">
        <v>197</v>
      </c>
    </row>
    <row r="154" spans="1:3" ht="15.75">
      <c r="A154" s="4">
        <v>104</v>
      </c>
      <c r="B154" s="51" t="s">
        <v>165</v>
      </c>
      <c r="C154" s="51" t="s">
        <v>196</v>
      </c>
    </row>
    <row r="155" spans="1:3" ht="15.75">
      <c r="A155" s="4">
        <v>105</v>
      </c>
      <c r="B155" s="48" t="s">
        <v>130</v>
      </c>
      <c r="C155" s="47" t="s">
        <v>197</v>
      </c>
    </row>
    <row r="156" spans="1:3" ht="15.75">
      <c r="A156" s="4">
        <v>106</v>
      </c>
      <c r="B156" s="48" t="s">
        <v>131</v>
      </c>
      <c r="C156" s="47" t="s">
        <v>197</v>
      </c>
    </row>
    <row r="157" spans="1:3" ht="15.75">
      <c r="A157" s="4">
        <v>107</v>
      </c>
      <c r="B157" s="48" t="s">
        <v>132</v>
      </c>
      <c r="C157" s="47" t="s">
        <v>197</v>
      </c>
    </row>
    <row r="158" spans="1:3" ht="15.75">
      <c r="A158" s="4">
        <v>108</v>
      </c>
      <c r="B158" s="51" t="s">
        <v>166</v>
      </c>
      <c r="C158" s="51" t="s">
        <v>196</v>
      </c>
    </row>
    <row r="159" spans="1:3" ht="15.75">
      <c r="A159" s="4">
        <v>109</v>
      </c>
      <c r="B159" s="48" t="s">
        <v>133</v>
      </c>
      <c r="C159" s="47" t="s">
        <v>197</v>
      </c>
    </row>
    <row r="160" spans="1:3" ht="15.75">
      <c r="A160" s="4">
        <v>110</v>
      </c>
      <c r="B160" s="51" t="s">
        <v>167</v>
      </c>
      <c r="C160" s="51" t="s">
        <v>196</v>
      </c>
    </row>
    <row r="161" spans="1:3" ht="15.75">
      <c r="A161" s="4">
        <v>111</v>
      </c>
      <c r="B161" s="49" t="s">
        <v>191</v>
      </c>
      <c r="C161" s="49" t="s">
        <v>195</v>
      </c>
    </row>
    <row r="163" spans="1:3" ht="15.75">
      <c r="A163" s="4"/>
    </row>
    <row r="164" spans="1:3" ht="15.75">
      <c r="A164" s="4"/>
    </row>
    <row r="165" spans="1:3" ht="15.75">
      <c r="A165" s="4"/>
    </row>
    <row r="166" spans="1:3" ht="15.75">
      <c r="A166" s="4"/>
    </row>
    <row r="167" spans="1:3" ht="15.75">
      <c r="A167" s="4"/>
    </row>
    <row r="168" spans="1:3" ht="15.75">
      <c r="A168" s="4"/>
    </row>
    <row r="169" spans="1:3" ht="15.75">
      <c r="A169" s="4"/>
    </row>
    <row r="170" spans="1:3" ht="15.75">
      <c r="A170" s="4"/>
    </row>
    <row r="171" spans="1:3" ht="15.75">
      <c r="A171" s="4"/>
    </row>
    <row r="172" spans="1:3" ht="15.75">
      <c r="A172" s="4"/>
    </row>
    <row r="173" spans="1:3" ht="15.75">
      <c r="A173" s="4"/>
    </row>
    <row r="174" spans="1:3" ht="15.75">
      <c r="A174" s="4"/>
    </row>
    <row r="175" spans="1:3" ht="15.75">
      <c r="A175" s="4"/>
    </row>
    <row r="176" spans="1:3" ht="15.75">
      <c r="A176" s="4"/>
    </row>
    <row r="177" spans="1:1" ht="15.75">
      <c r="A177" s="4"/>
    </row>
    <row r="178" spans="1:1" ht="15.75">
      <c r="A178" s="4"/>
    </row>
    <row r="179" spans="1:1" ht="15.75">
      <c r="A179" s="4"/>
    </row>
    <row r="180" spans="1:1" ht="15.75">
      <c r="A180" s="4"/>
    </row>
    <row r="181" spans="1:1" ht="15.75">
      <c r="A181" s="4"/>
    </row>
    <row r="182" spans="1:1" ht="15.75">
      <c r="A182" s="4"/>
    </row>
    <row r="183" spans="1:1" ht="15.75">
      <c r="A183" s="4"/>
    </row>
    <row r="184" spans="1:1" ht="15.75">
      <c r="A184" s="4"/>
    </row>
    <row r="185" spans="1:1" ht="15.75">
      <c r="A185" s="4"/>
    </row>
    <row r="186" spans="1:1" ht="15.75">
      <c r="A186" s="4"/>
    </row>
    <row r="187" spans="1:1" ht="15.75">
      <c r="A187" s="4"/>
    </row>
    <row r="188" spans="1:1" ht="15.75">
      <c r="A188" s="4"/>
    </row>
    <row r="189" spans="1:1" ht="15.75">
      <c r="A189" s="4"/>
    </row>
    <row r="190" spans="1:1" ht="15.75">
      <c r="A190" s="4"/>
    </row>
    <row r="191" spans="1:1" ht="15.75">
      <c r="A191" s="4"/>
    </row>
    <row r="192" spans="1:1" ht="15.75">
      <c r="A192" s="4"/>
    </row>
    <row r="193" spans="1:1" ht="15.75">
      <c r="A193" s="4"/>
    </row>
    <row r="194" spans="1:1" ht="15.75">
      <c r="A194" s="4"/>
    </row>
    <row r="195" spans="1:1" ht="15.75">
      <c r="A195" s="4"/>
    </row>
    <row r="196" spans="1:1" ht="15.75">
      <c r="A196" s="4"/>
    </row>
    <row r="197" spans="1:1" ht="15.75">
      <c r="A197" s="4"/>
    </row>
    <row r="198" spans="1:1" ht="15.75">
      <c r="A198" s="4"/>
    </row>
    <row r="199" spans="1:1" ht="15.75">
      <c r="A199" s="4"/>
    </row>
    <row r="200" spans="1:1" ht="15.75">
      <c r="A200" s="4"/>
    </row>
    <row r="201" spans="1:1" ht="15.75">
      <c r="A201" s="4"/>
    </row>
    <row r="202" spans="1:1" ht="15">
      <c r="A202" s="34"/>
    </row>
    <row r="203" spans="1:1" ht="15">
      <c r="A203" s="34"/>
    </row>
    <row r="204" spans="1:1" ht="15">
      <c r="A204" s="34"/>
    </row>
    <row r="205" spans="1:1" ht="15">
      <c r="A205" s="34"/>
    </row>
    <row r="206" spans="1:1" ht="15">
      <c r="A206" s="34"/>
    </row>
    <row r="207" spans="1:1" ht="15">
      <c r="A207" s="34"/>
    </row>
  </sheetData>
  <hyperlinks>
    <hyperlink ref="E6" r:id="rId1" xr:uid="{28DDF5ED-55E4-4ED1-B764-C5135571170A}"/>
    <hyperlink ref="E9" r:id="rId2" xr:uid="{8EB2D210-B0B9-42A9-8C0B-07F47E0320B9}"/>
    <hyperlink ref="E8" r:id="rId3" xr:uid="{C6398510-D689-4ED0-A4D4-ADF3A662FA4D}"/>
    <hyperlink ref="E7" r:id="rId4" xr:uid="{A279AA12-D668-4BBC-8672-132EF3DAA085}"/>
    <hyperlink ref="E5" r:id="rId5" xr:uid="{7976BFC7-D85A-4140-99F1-570E9D59B8FD}"/>
    <hyperlink ref="C57" r:id="rId6" xr:uid="{C7455CE0-3B21-42BE-9BB9-FFF624667AD3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AB3CA-5AE4-4DB0-8689-22AFAB47C322}">
  <dimension ref="A1:E51"/>
  <sheetViews>
    <sheetView rightToLeft="1" zoomScale="130" zoomScaleNormal="130" workbookViewId="0">
      <selection activeCell="H8" sqref="H8"/>
    </sheetView>
  </sheetViews>
  <sheetFormatPr defaultRowHeight="14.25"/>
  <cols>
    <col min="1" max="1" width="9" style="61"/>
    <col min="2" max="2" width="18.75" style="61" bestFit="1" customWidth="1"/>
    <col min="3" max="3" width="10.5" style="61" customWidth="1"/>
    <col min="4" max="4" width="10.875" style="61" customWidth="1"/>
    <col min="5" max="16384" width="9" style="61"/>
  </cols>
  <sheetData>
    <row r="1" spans="1:5" ht="15.75">
      <c r="A1" s="56" t="s">
        <v>230</v>
      </c>
      <c r="B1" s="56" t="s">
        <v>0</v>
      </c>
      <c r="C1" s="56" t="s">
        <v>231</v>
      </c>
      <c r="D1" s="56" t="s">
        <v>232</v>
      </c>
      <c r="E1" s="56" t="s">
        <v>233</v>
      </c>
    </row>
    <row r="2" spans="1:5" ht="15.75">
      <c r="A2" s="57">
        <v>1</v>
      </c>
      <c r="B2" s="58" t="s">
        <v>234</v>
      </c>
      <c r="C2" s="57">
        <v>2507</v>
      </c>
      <c r="D2" s="57">
        <v>2470</v>
      </c>
      <c r="E2" s="58">
        <f t="shared" ref="E2:E51" si="0">MAX(D2,C2)</f>
        <v>2507</v>
      </c>
    </row>
    <row r="3" spans="1:5" ht="15.75">
      <c r="A3" s="57">
        <v>2</v>
      </c>
      <c r="B3" s="58" t="s">
        <v>235</v>
      </c>
      <c r="C3" s="57">
        <v>2369</v>
      </c>
      <c r="D3" s="57">
        <v>2350</v>
      </c>
      <c r="E3" s="58">
        <f t="shared" si="0"/>
        <v>2369</v>
      </c>
    </row>
    <row r="4" spans="1:5" ht="15.75">
      <c r="A4" s="57">
        <v>3</v>
      </c>
      <c r="B4" s="58" t="s">
        <v>236</v>
      </c>
      <c r="C4" s="57">
        <v>2336</v>
      </c>
      <c r="D4" s="57">
        <v>2292</v>
      </c>
      <c r="E4" s="58">
        <f t="shared" si="0"/>
        <v>2336</v>
      </c>
    </row>
    <row r="5" spans="1:5" ht="15.75">
      <c r="A5" s="57">
        <v>4</v>
      </c>
      <c r="B5" s="58" t="s">
        <v>237</v>
      </c>
      <c r="C5" s="57">
        <v>2273</v>
      </c>
      <c r="D5" s="57">
        <v>2244</v>
      </c>
      <c r="E5" s="58">
        <f t="shared" si="0"/>
        <v>2273</v>
      </c>
    </row>
    <row r="6" spans="1:5" ht="15.75">
      <c r="A6" s="57">
        <v>5</v>
      </c>
      <c r="B6" s="58" t="s">
        <v>238</v>
      </c>
      <c r="C6" s="57">
        <v>2269</v>
      </c>
      <c r="D6" s="57">
        <v>2236</v>
      </c>
      <c r="E6" s="58">
        <f t="shared" si="0"/>
        <v>2269</v>
      </c>
    </row>
    <row r="7" spans="1:5" ht="15.75">
      <c r="A7" s="57">
        <v>6</v>
      </c>
      <c r="B7" s="58" t="s">
        <v>239</v>
      </c>
      <c r="C7" s="57">
        <v>2257</v>
      </c>
      <c r="D7" s="57">
        <v>2239</v>
      </c>
      <c r="E7" s="58">
        <f t="shared" si="0"/>
        <v>2257</v>
      </c>
    </row>
    <row r="8" spans="1:5" ht="15.75">
      <c r="A8" s="57">
        <v>7</v>
      </c>
      <c r="B8" s="58" t="s">
        <v>103</v>
      </c>
      <c r="C8" s="57">
        <v>2253</v>
      </c>
      <c r="D8" s="57">
        <v>2187</v>
      </c>
      <c r="E8" s="58">
        <f t="shared" si="0"/>
        <v>2253</v>
      </c>
    </row>
    <row r="9" spans="1:5" ht="15.75">
      <c r="A9" s="57">
        <v>8</v>
      </c>
      <c r="B9" s="58" t="s">
        <v>240</v>
      </c>
      <c r="C9" s="57">
        <v>2231</v>
      </c>
      <c r="D9" s="57">
        <v>2220</v>
      </c>
      <c r="E9" s="58">
        <f t="shared" si="0"/>
        <v>2231</v>
      </c>
    </row>
    <row r="10" spans="1:5" ht="15.75">
      <c r="A10" s="57">
        <v>9</v>
      </c>
      <c r="B10" s="58" t="s">
        <v>241</v>
      </c>
      <c r="C10" s="57">
        <v>2175</v>
      </c>
      <c r="D10" s="57">
        <v>2211</v>
      </c>
      <c r="E10" s="58">
        <f t="shared" si="0"/>
        <v>2211</v>
      </c>
    </row>
    <row r="11" spans="1:5" ht="15.75">
      <c r="A11" s="57">
        <v>10</v>
      </c>
      <c r="B11" s="58" t="s">
        <v>242</v>
      </c>
      <c r="C11" s="57">
        <v>2127</v>
      </c>
      <c r="D11" s="57">
        <v>2124</v>
      </c>
      <c r="E11" s="58">
        <f t="shared" si="0"/>
        <v>2127</v>
      </c>
    </row>
    <row r="12" spans="1:5" ht="15.75">
      <c r="A12" s="57">
        <v>11</v>
      </c>
      <c r="B12" s="58" t="s">
        <v>243</v>
      </c>
      <c r="C12" s="57">
        <v>2118</v>
      </c>
      <c r="D12" s="57">
        <v>2057</v>
      </c>
      <c r="E12" s="58">
        <f t="shared" si="0"/>
        <v>2118</v>
      </c>
    </row>
    <row r="13" spans="1:5" ht="15.75">
      <c r="A13" s="57">
        <v>12</v>
      </c>
      <c r="B13" s="58" t="s">
        <v>172</v>
      </c>
      <c r="C13" s="57">
        <v>2104</v>
      </c>
      <c r="D13" s="57">
        <v>1989</v>
      </c>
      <c r="E13" s="58">
        <f t="shared" si="0"/>
        <v>2104</v>
      </c>
    </row>
    <row r="14" spans="1:5" ht="15.75">
      <c r="A14" s="57">
        <v>13</v>
      </c>
      <c r="B14" s="58" t="s">
        <v>244</v>
      </c>
      <c r="C14" s="57">
        <v>2103</v>
      </c>
      <c r="D14" s="57">
        <v>2033</v>
      </c>
      <c r="E14" s="58">
        <f t="shared" si="0"/>
        <v>2103</v>
      </c>
    </row>
    <row r="15" spans="1:5" ht="15.75">
      <c r="A15" s="57">
        <v>14</v>
      </c>
      <c r="B15" s="58" t="s">
        <v>118</v>
      </c>
      <c r="C15" s="57">
        <v>2062</v>
      </c>
      <c r="D15" s="57">
        <v>1979</v>
      </c>
      <c r="E15" s="58">
        <f t="shared" si="0"/>
        <v>2062</v>
      </c>
    </row>
    <row r="16" spans="1:5" ht="15.75">
      <c r="A16" s="57">
        <v>15</v>
      </c>
      <c r="B16" s="58" t="s">
        <v>245</v>
      </c>
      <c r="C16" s="57">
        <v>2003</v>
      </c>
      <c r="D16" s="57">
        <v>2062</v>
      </c>
      <c r="E16" s="58">
        <f t="shared" si="0"/>
        <v>2062</v>
      </c>
    </row>
    <row r="17" spans="1:5" ht="15.75">
      <c r="A17" s="57">
        <v>16</v>
      </c>
      <c r="B17" s="58" t="s">
        <v>189</v>
      </c>
      <c r="C17" s="57">
        <v>2056</v>
      </c>
      <c r="D17" s="57">
        <v>1947</v>
      </c>
      <c r="E17" s="58">
        <f t="shared" si="0"/>
        <v>2056</v>
      </c>
    </row>
    <row r="18" spans="1:5" ht="15.75">
      <c r="A18" s="57">
        <v>17</v>
      </c>
      <c r="B18" s="58" t="s">
        <v>120</v>
      </c>
      <c r="C18" s="57">
        <v>2032</v>
      </c>
      <c r="D18" s="57">
        <v>1939</v>
      </c>
      <c r="E18" s="58">
        <f t="shared" si="0"/>
        <v>2032</v>
      </c>
    </row>
    <row r="19" spans="1:5" ht="15.75">
      <c r="A19" s="57">
        <v>18</v>
      </c>
      <c r="B19" s="58" t="s">
        <v>105</v>
      </c>
      <c r="C19" s="57">
        <v>2028</v>
      </c>
      <c r="D19" s="57">
        <v>2006</v>
      </c>
      <c r="E19" s="58">
        <f t="shared" si="0"/>
        <v>2028</v>
      </c>
    </row>
    <row r="20" spans="1:5" ht="15.75">
      <c r="A20" s="57">
        <v>19</v>
      </c>
      <c r="B20" s="58" t="s">
        <v>246</v>
      </c>
      <c r="C20" s="57">
        <v>2021</v>
      </c>
      <c r="D20" s="57">
        <v>2002</v>
      </c>
      <c r="E20" s="58">
        <f t="shared" si="0"/>
        <v>2021</v>
      </c>
    </row>
    <row r="21" spans="1:5" ht="15.75">
      <c r="A21" s="57">
        <v>20</v>
      </c>
      <c r="B21" s="58" t="s">
        <v>247</v>
      </c>
      <c r="C21" s="57">
        <v>2014</v>
      </c>
      <c r="D21" s="57">
        <v>1965</v>
      </c>
      <c r="E21" s="58">
        <f t="shared" si="0"/>
        <v>2014</v>
      </c>
    </row>
    <row r="22" spans="1:5" ht="15.75">
      <c r="A22" s="57">
        <v>21</v>
      </c>
      <c r="B22" s="58" t="s">
        <v>248</v>
      </c>
      <c r="C22" s="57">
        <v>1999</v>
      </c>
      <c r="D22" s="57">
        <v>1919</v>
      </c>
      <c r="E22" s="58">
        <f t="shared" si="0"/>
        <v>1999</v>
      </c>
    </row>
    <row r="23" spans="1:5" ht="15.75">
      <c r="A23" s="57">
        <v>22</v>
      </c>
      <c r="B23" s="58" t="s">
        <v>249</v>
      </c>
      <c r="C23" s="57">
        <v>1869</v>
      </c>
      <c r="D23" s="57">
        <v>1993</v>
      </c>
      <c r="E23" s="58">
        <f t="shared" si="0"/>
        <v>1993</v>
      </c>
    </row>
    <row r="24" spans="1:5" ht="15.75">
      <c r="A24" s="57">
        <v>23</v>
      </c>
      <c r="B24" s="59" t="s">
        <v>154</v>
      </c>
      <c r="C24" s="60">
        <v>1975</v>
      </c>
      <c r="D24" s="60">
        <v>1820</v>
      </c>
      <c r="E24" s="59">
        <f t="shared" si="0"/>
        <v>1975</v>
      </c>
    </row>
    <row r="25" spans="1:5" ht="15.75">
      <c r="A25" s="57">
        <v>24</v>
      </c>
      <c r="B25" s="59" t="s">
        <v>130</v>
      </c>
      <c r="C25" s="60">
        <v>1973</v>
      </c>
      <c r="D25" s="60">
        <v>1928</v>
      </c>
      <c r="E25" s="59">
        <f t="shared" si="0"/>
        <v>1973</v>
      </c>
    </row>
    <row r="26" spans="1:5" ht="15.75">
      <c r="A26" s="57">
        <v>25</v>
      </c>
      <c r="B26" s="59" t="s">
        <v>250</v>
      </c>
      <c r="C26" s="60">
        <v>1775</v>
      </c>
      <c r="D26" s="60">
        <v>1971</v>
      </c>
      <c r="E26" s="59">
        <f t="shared" si="0"/>
        <v>1971</v>
      </c>
    </row>
    <row r="27" spans="1:5" ht="15.75">
      <c r="A27" s="57">
        <v>26</v>
      </c>
      <c r="B27" s="59" t="s">
        <v>251</v>
      </c>
      <c r="C27" s="60">
        <v>1962</v>
      </c>
      <c r="D27" s="60">
        <v>1891</v>
      </c>
      <c r="E27" s="59">
        <f t="shared" si="0"/>
        <v>1962</v>
      </c>
    </row>
    <row r="28" spans="1:5" ht="15.75">
      <c r="A28" s="57">
        <v>27</v>
      </c>
      <c r="B28" s="59" t="s">
        <v>252</v>
      </c>
      <c r="C28" s="60">
        <v>1951</v>
      </c>
      <c r="D28" s="60">
        <v>1810</v>
      </c>
      <c r="E28" s="59">
        <f t="shared" si="0"/>
        <v>1951</v>
      </c>
    </row>
    <row r="29" spans="1:5" ht="15.75">
      <c r="A29" s="57">
        <v>28</v>
      </c>
      <c r="B29" s="59" t="s">
        <v>253</v>
      </c>
      <c r="C29" s="60">
        <v>1950</v>
      </c>
      <c r="D29" s="60">
        <v>1883</v>
      </c>
      <c r="E29" s="59">
        <f t="shared" si="0"/>
        <v>1950</v>
      </c>
    </row>
    <row r="30" spans="1:5" ht="15.75">
      <c r="A30" s="57">
        <v>29</v>
      </c>
      <c r="B30" s="59" t="s">
        <v>254</v>
      </c>
      <c r="C30" s="60">
        <v>1948</v>
      </c>
      <c r="D30" s="60">
        <v>1866</v>
      </c>
      <c r="E30" s="59">
        <f t="shared" si="0"/>
        <v>1948</v>
      </c>
    </row>
    <row r="31" spans="1:5" ht="15.75">
      <c r="A31" s="57">
        <v>30</v>
      </c>
      <c r="B31" s="59" t="s">
        <v>255</v>
      </c>
      <c r="C31" s="60">
        <v>1946</v>
      </c>
      <c r="D31" s="60">
        <v>1826</v>
      </c>
      <c r="E31" s="59">
        <f t="shared" si="0"/>
        <v>1946</v>
      </c>
    </row>
    <row r="32" spans="1:5" ht="15.75">
      <c r="A32" s="57">
        <v>31</v>
      </c>
      <c r="B32" s="59" t="s">
        <v>256</v>
      </c>
      <c r="C32" s="60">
        <v>1945</v>
      </c>
      <c r="D32" s="60">
        <v>1862</v>
      </c>
      <c r="E32" s="59">
        <f t="shared" si="0"/>
        <v>1945</v>
      </c>
    </row>
    <row r="33" spans="1:5" ht="15.75">
      <c r="A33" s="57">
        <v>32</v>
      </c>
      <c r="B33" s="59" t="s">
        <v>257</v>
      </c>
      <c r="C33" s="60">
        <v>1922</v>
      </c>
      <c r="D33" s="60">
        <v>1866</v>
      </c>
      <c r="E33" s="59">
        <f t="shared" si="0"/>
        <v>1922</v>
      </c>
    </row>
    <row r="34" spans="1:5" ht="15.75">
      <c r="A34" s="57">
        <v>33</v>
      </c>
      <c r="B34" s="59" t="s">
        <v>166</v>
      </c>
      <c r="C34" s="60">
        <v>1919</v>
      </c>
      <c r="D34" s="60">
        <v>1771</v>
      </c>
      <c r="E34" s="59">
        <f t="shared" si="0"/>
        <v>1919</v>
      </c>
    </row>
    <row r="35" spans="1:5" ht="15.75">
      <c r="A35" s="57">
        <v>34</v>
      </c>
      <c r="B35" s="59" t="s">
        <v>258</v>
      </c>
      <c r="C35" s="60">
        <v>1907</v>
      </c>
      <c r="D35" s="60">
        <v>1800</v>
      </c>
      <c r="E35" s="59">
        <f t="shared" si="0"/>
        <v>1907</v>
      </c>
    </row>
    <row r="36" spans="1:5" ht="15.75">
      <c r="A36" s="57">
        <v>35</v>
      </c>
      <c r="B36" s="59" t="s">
        <v>259</v>
      </c>
      <c r="C36" s="60">
        <v>1897</v>
      </c>
      <c r="D36" s="60">
        <v>1659</v>
      </c>
      <c r="E36" s="59">
        <f t="shared" si="0"/>
        <v>1897</v>
      </c>
    </row>
    <row r="37" spans="1:5" ht="15.75">
      <c r="A37" s="57">
        <v>36</v>
      </c>
      <c r="B37" s="59" t="s">
        <v>260</v>
      </c>
      <c r="C37" s="60">
        <v>1894</v>
      </c>
      <c r="D37" s="60">
        <v>1734</v>
      </c>
      <c r="E37" s="59">
        <f t="shared" si="0"/>
        <v>1894</v>
      </c>
    </row>
    <row r="38" spans="1:5" ht="15.75">
      <c r="A38" s="57">
        <v>37</v>
      </c>
      <c r="B38" s="59" t="s">
        <v>261</v>
      </c>
      <c r="C38" s="60">
        <v>1889</v>
      </c>
      <c r="D38" s="60">
        <v>1887</v>
      </c>
      <c r="E38" s="59">
        <f t="shared" si="0"/>
        <v>1889</v>
      </c>
    </row>
    <row r="39" spans="1:5" ht="15.75">
      <c r="A39" s="57">
        <v>38</v>
      </c>
      <c r="B39" s="59" t="s">
        <v>262</v>
      </c>
      <c r="C39" s="60">
        <v>1884</v>
      </c>
      <c r="D39" s="60">
        <v>1723</v>
      </c>
      <c r="E39" s="59">
        <f t="shared" si="0"/>
        <v>1884</v>
      </c>
    </row>
    <row r="40" spans="1:5" ht="15.75">
      <c r="A40" s="57">
        <v>39</v>
      </c>
      <c r="B40" s="59" t="s">
        <v>263</v>
      </c>
      <c r="C40" s="60">
        <v>1874</v>
      </c>
      <c r="D40" s="60">
        <v>1876</v>
      </c>
      <c r="E40" s="59">
        <f t="shared" si="0"/>
        <v>1876</v>
      </c>
    </row>
    <row r="41" spans="1:5" ht="15.75">
      <c r="A41" s="57">
        <v>40</v>
      </c>
      <c r="B41" s="59" t="s">
        <v>264</v>
      </c>
      <c r="C41" s="60">
        <v>1866</v>
      </c>
      <c r="D41" s="60">
        <v>1810</v>
      </c>
      <c r="E41" s="59">
        <f t="shared" si="0"/>
        <v>1866</v>
      </c>
    </row>
    <row r="42" spans="1:5" ht="15.75">
      <c r="A42" s="57">
        <v>41</v>
      </c>
      <c r="B42" s="59" t="s">
        <v>265</v>
      </c>
      <c r="C42" s="60">
        <v>1854</v>
      </c>
      <c r="D42" s="60">
        <v>1594</v>
      </c>
      <c r="E42" s="59">
        <f t="shared" si="0"/>
        <v>1854</v>
      </c>
    </row>
    <row r="43" spans="1:5" ht="15.75">
      <c r="A43" s="57">
        <v>42</v>
      </c>
      <c r="B43" s="59" t="s">
        <v>266</v>
      </c>
      <c r="C43" s="60">
        <v>1851</v>
      </c>
      <c r="D43" s="60">
        <v>1685</v>
      </c>
      <c r="E43" s="59">
        <f t="shared" si="0"/>
        <v>1851</v>
      </c>
    </row>
    <row r="44" spans="1:5" ht="15.75">
      <c r="A44" s="57">
        <v>43</v>
      </c>
      <c r="B44" s="59" t="s">
        <v>267</v>
      </c>
      <c r="C44" s="60">
        <v>1835</v>
      </c>
      <c r="D44" s="60">
        <v>1679</v>
      </c>
      <c r="E44" s="59">
        <f t="shared" si="0"/>
        <v>1835</v>
      </c>
    </row>
    <row r="45" spans="1:5" ht="15.75">
      <c r="A45" s="57">
        <v>44</v>
      </c>
      <c r="B45" s="59" t="s">
        <v>268</v>
      </c>
      <c r="C45" s="60">
        <v>1829</v>
      </c>
      <c r="D45" s="60">
        <v>1601</v>
      </c>
      <c r="E45" s="59">
        <f t="shared" si="0"/>
        <v>1829</v>
      </c>
    </row>
    <row r="46" spans="1:5" ht="15.75">
      <c r="A46" s="57">
        <v>45</v>
      </c>
      <c r="B46" s="59" t="s">
        <v>269</v>
      </c>
      <c r="C46" s="60">
        <v>1819</v>
      </c>
      <c r="D46" s="60">
        <v>1680</v>
      </c>
      <c r="E46" s="59">
        <f t="shared" si="0"/>
        <v>1819</v>
      </c>
    </row>
    <row r="47" spans="1:5" ht="15.75">
      <c r="A47" s="57">
        <v>46</v>
      </c>
      <c r="B47" s="59" t="s">
        <v>270</v>
      </c>
      <c r="C47" s="60">
        <v>1795</v>
      </c>
      <c r="D47" s="60">
        <v>1444</v>
      </c>
      <c r="E47" s="59">
        <f t="shared" si="0"/>
        <v>1795</v>
      </c>
    </row>
    <row r="48" spans="1:5" ht="15.75">
      <c r="A48" s="57">
        <v>47</v>
      </c>
      <c r="B48" s="59" t="s">
        <v>271</v>
      </c>
      <c r="C48" s="60">
        <v>1791</v>
      </c>
      <c r="D48" s="60">
        <v>1702</v>
      </c>
      <c r="E48" s="59">
        <f t="shared" si="0"/>
        <v>1791</v>
      </c>
    </row>
    <row r="49" spans="1:5" ht="15.75">
      <c r="A49" s="57">
        <v>48</v>
      </c>
      <c r="B49" s="59" t="s">
        <v>272</v>
      </c>
      <c r="C49" s="60">
        <v>1772</v>
      </c>
      <c r="D49" s="60">
        <v>1739</v>
      </c>
      <c r="E49" s="59">
        <f t="shared" si="0"/>
        <v>1772</v>
      </c>
    </row>
    <row r="50" spans="1:5" ht="15.75">
      <c r="A50" s="57">
        <v>49</v>
      </c>
      <c r="B50" s="59" t="s">
        <v>273</v>
      </c>
      <c r="C50" s="60">
        <v>1769</v>
      </c>
      <c r="D50" s="60">
        <v>1608</v>
      </c>
      <c r="E50" s="59">
        <f t="shared" si="0"/>
        <v>1769</v>
      </c>
    </row>
    <row r="51" spans="1:5" ht="15.75">
      <c r="A51" s="57">
        <v>50</v>
      </c>
      <c r="B51" s="59" t="s">
        <v>274</v>
      </c>
      <c r="C51" s="60">
        <v>1756</v>
      </c>
      <c r="D51" s="60">
        <v>1517</v>
      </c>
      <c r="E51" s="59">
        <f t="shared" si="0"/>
        <v>1756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98EBD-D762-4933-92AD-601307658EE6}">
  <dimension ref="A1:O123"/>
  <sheetViews>
    <sheetView rightToLeft="1" zoomScale="145" zoomScaleNormal="145" workbookViewId="0">
      <selection activeCell="D129" sqref="D129"/>
    </sheetView>
  </sheetViews>
  <sheetFormatPr defaultRowHeight="14.25"/>
  <cols>
    <col min="1" max="1" width="9" style="37"/>
    <col min="2" max="2" width="25.375" style="37" customWidth="1"/>
    <col min="3" max="3" width="13.75" style="37" customWidth="1"/>
    <col min="4" max="4" width="12" style="37" customWidth="1"/>
    <col min="5" max="7" width="9" style="37"/>
    <col min="8" max="8" width="23.25" style="37" customWidth="1"/>
    <col min="9" max="16384" width="9" style="37"/>
  </cols>
  <sheetData>
    <row r="1" spans="1:15" ht="15.75">
      <c r="A1" s="34" t="s">
        <v>54</v>
      </c>
      <c r="B1" s="33" t="s">
        <v>0</v>
      </c>
      <c r="C1" s="33" t="s">
        <v>56</v>
      </c>
      <c r="D1" s="34" t="s">
        <v>192</v>
      </c>
      <c r="E1" s="33" t="s">
        <v>200</v>
      </c>
      <c r="F1" s="33"/>
      <c r="I1" s="36"/>
      <c r="K1" s="36"/>
      <c r="L1" s="36"/>
      <c r="N1" s="36"/>
      <c r="O1" s="36"/>
    </row>
    <row r="2" spans="1:15" ht="15">
      <c r="A2" s="37">
        <v>1</v>
      </c>
      <c r="B2" s="38" t="s">
        <v>90</v>
      </c>
      <c r="C2" s="39">
        <v>2448</v>
      </c>
      <c r="D2" s="37" t="s">
        <v>197</v>
      </c>
      <c r="E2" s="6"/>
      <c r="G2" s="6"/>
      <c r="H2" s="35" t="s">
        <v>5</v>
      </c>
    </row>
    <row r="3" spans="1:15" ht="15">
      <c r="A3" s="37">
        <v>2</v>
      </c>
      <c r="B3" s="38" t="s">
        <v>79</v>
      </c>
      <c r="C3" s="40">
        <v>2444</v>
      </c>
      <c r="D3" s="37" t="s">
        <v>193</v>
      </c>
      <c r="E3" s="17"/>
      <c r="G3" s="32"/>
      <c r="H3" s="35" t="s">
        <v>7</v>
      </c>
    </row>
    <row r="4" spans="1:15" ht="15">
      <c r="A4" s="37">
        <v>3</v>
      </c>
      <c r="B4" s="38" t="s">
        <v>92</v>
      </c>
      <c r="C4" s="39">
        <v>2443</v>
      </c>
      <c r="D4" s="37" t="s">
        <v>197</v>
      </c>
      <c r="E4" s="6"/>
      <c r="G4" s="16"/>
      <c r="H4" s="35" t="s">
        <v>9</v>
      </c>
    </row>
    <row r="5" spans="1:15" ht="15">
      <c r="A5" s="37">
        <v>4</v>
      </c>
      <c r="B5" s="41" t="s">
        <v>136</v>
      </c>
      <c r="C5" s="42">
        <v>2442</v>
      </c>
      <c r="D5" s="37" t="s">
        <v>196</v>
      </c>
      <c r="E5" s="32"/>
      <c r="G5" s="7"/>
      <c r="H5" s="35" t="s">
        <v>11</v>
      </c>
    </row>
    <row r="6" spans="1:15" ht="15">
      <c r="A6" s="37">
        <v>5</v>
      </c>
      <c r="B6" s="38" t="s">
        <v>94</v>
      </c>
      <c r="C6" s="39">
        <v>2427</v>
      </c>
      <c r="D6" s="37" t="s">
        <v>197</v>
      </c>
      <c r="E6" s="6"/>
      <c r="G6" s="17"/>
      <c r="H6" s="35" t="s">
        <v>13</v>
      </c>
    </row>
    <row r="7" spans="1:15" ht="15">
      <c r="A7" s="37">
        <v>6</v>
      </c>
      <c r="B7" s="38" t="s">
        <v>98</v>
      </c>
      <c r="C7" s="39">
        <v>2421</v>
      </c>
      <c r="D7" s="37" t="s">
        <v>197</v>
      </c>
      <c r="E7" s="6"/>
    </row>
    <row r="8" spans="1:15" ht="15">
      <c r="A8" s="37">
        <v>7</v>
      </c>
      <c r="B8" s="38" t="s">
        <v>96</v>
      </c>
      <c r="C8" s="39">
        <v>2407</v>
      </c>
      <c r="D8" s="37" t="s">
        <v>197</v>
      </c>
      <c r="E8" s="6"/>
    </row>
    <row r="9" spans="1:15" ht="15">
      <c r="A9" s="37">
        <v>8</v>
      </c>
      <c r="B9" s="41" t="s">
        <v>134</v>
      </c>
      <c r="C9" s="42">
        <v>2402</v>
      </c>
      <c r="D9" s="37" t="s">
        <v>196</v>
      </c>
      <c r="E9" s="32"/>
    </row>
    <row r="10" spans="1:15" ht="15">
      <c r="A10" s="37">
        <v>9</v>
      </c>
      <c r="B10" s="38" t="s">
        <v>69</v>
      </c>
      <c r="C10" s="40">
        <v>2387</v>
      </c>
      <c r="D10" s="37" t="s">
        <v>194</v>
      </c>
      <c r="E10" s="7"/>
    </row>
    <row r="11" spans="1:15" ht="15">
      <c r="A11" s="37">
        <v>10</v>
      </c>
      <c r="B11" s="41" t="s">
        <v>132</v>
      </c>
      <c r="C11" s="42">
        <v>2382</v>
      </c>
      <c r="D11" s="37" t="s">
        <v>197</v>
      </c>
      <c r="E11" s="6"/>
    </row>
    <row r="12" spans="1:15" ht="15">
      <c r="A12" s="37">
        <v>11</v>
      </c>
      <c r="B12" s="38" t="s">
        <v>135</v>
      </c>
      <c r="C12" s="39">
        <v>2381</v>
      </c>
      <c r="D12" s="37" t="s">
        <v>196</v>
      </c>
      <c r="E12" s="32"/>
    </row>
    <row r="13" spans="1:15" ht="15">
      <c r="A13" s="37">
        <v>12</v>
      </c>
      <c r="B13" s="41" t="s">
        <v>97</v>
      </c>
      <c r="C13" s="42">
        <v>2361</v>
      </c>
      <c r="D13" s="37" t="s">
        <v>197</v>
      </c>
      <c r="E13" s="6"/>
    </row>
    <row r="14" spans="1:15" ht="15">
      <c r="A14" s="37">
        <v>13</v>
      </c>
      <c r="B14" s="41" t="s">
        <v>170</v>
      </c>
      <c r="C14" s="42">
        <v>2356</v>
      </c>
      <c r="D14" s="37" t="s">
        <v>195</v>
      </c>
      <c r="E14" s="16"/>
    </row>
    <row r="15" spans="1:15" ht="15">
      <c r="A15" s="37">
        <v>14</v>
      </c>
      <c r="B15" s="41" t="s">
        <v>168</v>
      </c>
      <c r="C15" s="42">
        <v>2352</v>
      </c>
      <c r="D15" s="37" t="s">
        <v>195</v>
      </c>
      <c r="E15" s="16"/>
    </row>
    <row r="16" spans="1:15" ht="15">
      <c r="A16" s="37">
        <v>15</v>
      </c>
      <c r="B16" s="41" t="s">
        <v>89</v>
      </c>
      <c r="C16" s="42">
        <v>2347</v>
      </c>
      <c r="D16" s="37" t="s">
        <v>197</v>
      </c>
      <c r="E16" s="6"/>
    </row>
    <row r="17" spans="1:5" ht="15">
      <c r="A17" s="37">
        <v>16</v>
      </c>
      <c r="B17" s="38" t="s">
        <v>137</v>
      </c>
      <c r="C17" s="39">
        <v>2336</v>
      </c>
      <c r="D17" s="37" t="s">
        <v>196</v>
      </c>
      <c r="E17" s="32"/>
    </row>
    <row r="18" spans="1:5" ht="15">
      <c r="A18" s="37">
        <v>17</v>
      </c>
      <c r="B18" s="41" t="s">
        <v>150</v>
      </c>
      <c r="C18" s="42">
        <v>2333</v>
      </c>
      <c r="D18" s="37" t="s">
        <v>196</v>
      </c>
      <c r="E18" s="32"/>
    </row>
    <row r="19" spans="1:5" ht="15">
      <c r="A19" s="37">
        <v>18</v>
      </c>
      <c r="B19" s="38" t="s">
        <v>175</v>
      </c>
      <c r="C19" s="39">
        <v>2322</v>
      </c>
      <c r="D19" s="37" t="s">
        <v>195</v>
      </c>
      <c r="E19" s="16"/>
    </row>
    <row r="20" spans="1:5" ht="15">
      <c r="A20" s="37">
        <v>19</v>
      </c>
      <c r="B20" s="41" t="s">
        <v>91</v>
      </c>
      <c r="C20" s="42">
        <v>2317</v>
      </c>
      <c r="D20" s="37" t="s">
        <v>197</v>
      </c>
      <c r="E20" s="6"/>
    </row>
    <row r="21" spans="1:5" ht="15">
      <c r="A21" s="37">
        <v>20</v>
      </c>
      <c r="B21" s="43" t="s">
        <v>67</v>
      </c>
      <c r="C21" s="44">
        <v>2316</v>
      </c>
      <c r="D21" s="37" t="s">
        <v>194</v>
      </c>
      <c r="E21" s="7"/>
    </row>
    <row r="22" spans="1:5" ht="15">
      <c r="A22" s="37">
        <v>21</v>
      </c>
      <c r="B22" s="41" t="s">
        <v>138</v>
      </c>
      <c r="C22" s="42">
        <v>2313</v>
      </c>
      <c r="D22" s="37" t="s">
        <v>196</v>
      </c>
      <c r="E22" s="32"/>
    </row>
    <row r="23" spans="1:5" ht="15">
      <c r="A23" s="37">
        <v>22</v>
      </c>
      <c r="B23" s="41" t="s">
        <v>201</v>
      </c>
      <c r="C23" s="42"/>
      <c r="D23" s="37" t="s">
        <v>193</v>
      </c>
      <c r="E23" s="17"/>
    </row>
    <row r="24" spans="1:5" ht="15">
      <c r="A24" s="37">
        <v>23</v>
      </c>
      <c r="B24" s="38" t="s">
        <v>149</v>
      </c>
      <c r="C24" s="39">
        <v>2305</v>
      </c>
      <c r="D24" s="37" t="s">
        <v>196</v>
      </c>
      <c r="E24" s="32"/>
    </row>
    <row r="25" spans="1:5" ht="15">
      <c r="A25" s="37">
        <v>24</v>
      </c>
      <c r="B25" s="38" t="s">
        <v>100</v>
      </c>
      <c r="C25" s="39">
        <v>2303</v>
      </c>
      <c r="D25" s="37" t="s">
        <v>197</v>
      </c>
      <c r="E25" s="6"/>
    </row>
    <row r="26" spans="1:5" ht="15">
      <c r="A26" s="37">
        <v>25</v>
      </c>
      <c r="B26" s="41" t="s">
        <v>95</v>
      </c>
      <c r="C26" s="42">
        <v>2299</v>
      </c>
      <c r="D26" s="37" t="s">
        <v>197</v>
      </c>
      <c r="E26" s="6"/>
    </row>
    <row r="27" spans="1:5" ht="15">
      <c r="A27" s="37">
        <v>26</v>
      </c>
      <c r="B27" s="38" t="s">
        <v>107</v>
      </c>
      <c r="C27" s="39">
        <v>2291</v>
      </c>
      <c r="D27" s="37" t="s">
        <v>197</v>
      </c>
      <c r="E27" s="6"/>
    </row>
    <row r="28" spans="1:5" ht="15">
      <c r="A28" s="37">
        <v>27</v>
      </c>
      <c r="B28" s="38" t="s">
        <v>115</v>
      </c>
      <c r="C28" s="39">
        <v>2289</v>
      </c>
      <c r="D28" s="37" t="s">
        <v>197</v>
      </c>
      <c r="E28" s="6"/>
    </row>
    <row r="29" spans="1:5" ht="15">
      <c r="A29" s="37">
        <v>28</v>
      </c>
      <c r="B29" s="41" t="s">
        <v>144</v>
      </c>
      <c r="C29" s="42">
        <v>2286</v>
      </c>
      <c r="D29" s="37" t="s">
        <v>196</v>
      </c>
      <c r="E29" s="32"/>
    </row>
    <row r="30" spans="1:5" ht="15">
      <c r="A30" s="37">
        <v>29</v>
      </c>
      <c r="B30" s="41" t="s">
        <v>176</v>
      </c>
      <c r="C30" s="42">
        <v>2282</v>
      </c>
      <c r="D30" s="37" t="s">
        <v>195</v>
      </c>
      <c r="E30" s="16"/>
    </row>
    <row r="31" spans="1:5" ht="15">
      <c r="A31" s="37">
        <v>30</v>
      </c>
      <c r="B31" s="38" t="s">
        <v>71</v>
      </c>
      <c r="C31" s="40">
        <v>2279</v>
      </c>
      <c r="D31" s="37" t="s">
        <v>194</v>
      </c>
      <c r="E31" s="7"/>
    </row>
    <row r="32" spans="1:5" ht="15">
      <c r="A32" s="37">
        <v>31</v>
      </c>
      <c r="B32" s="43" t="s">
        <v>78</v>
      </c>
      <c r="C32" s="44">
        <v>2276</v>
      </c>
      <c r="D32" s="37" t="s">
        <v>193</v>
      </c>
      <c r="E32" s="17"/>
    </row>
    <row r="33" spans="1:5" ht="15">
      <c r="A33" s="37">
        <v>32</v>
      </c>
      <c r="B33" s="41" t="s">
        <v>174</v>
      </c>
      <c r="C33" s="42">
        <v>2275</v>
      </c>
      <c r="D33" s="37" t="s">
        <v>195</v>
      </c>
      <c r="E33" s="16"/>
    </row>
    <row r="34" spans="1:5" ht="15">
      <c r="A34" s="37">
        <v>33</v>
      </c>
      <c r="B34" s="38" t="s">
        <v>102</v>
      </c>
      <c r="C34" s="39">
        <v>2271</v>
      </c>
      <c r="D34" s="37" t="s">
        <v>197</v>
      </c>
      <c r="E34" s="6"/>
    </row>
    <row r="35" spans="1:5" ht="15">
      <c r="A35" s="37">
        <v>34</v>
      </c>
      <c r="B35" s="43" t="s">
        <v>80</v>
      </c>
      <c r="C35" s="44">
        <v>2269</v>
      </c>
      <c r="D35" s="37" t="s">
        <v>193</v>
      </c>
      <c r="E35" s="17"/>
    </row>
    <row r="36" spans="1:5" ht="15">
      <c r="A36" s="37">
        <v>35</v>
      </c>
      <c r="B36" s="41" t="s">
        <v>93</v>
      </c>
      <c r="C36" s="42">
        <v>2266</v>
      </c>
      <c r="D36" s="37" t="s">
        <v>197</v>
      </c>
      <c r="E36" s="6"/>
    </row>
    <row r="37" spans="1:5" ht="15">
      <c r="A37" s="37">
        <v>36</v>
      </c>
      <c r="B37" s="38" t="s">
        <v>81</v>
      </c>
      <c r="C37" s="40">
        <v>2264</v>
      </c>
      <c r="D37" s="37" t="s">
        <v>193</v>
      </c>
      <c r="E37" s="17"/>
    </row>
    <row r="38" spans="1:5" ht="15">
      <c r="A38" s="37">
        <v>37</v>
      </c>
      <c r="B38" s="38" t="s">
        <v>169</v>
      </c>
      <c r="C38" s="39">
        <v>2261</v>
      </c>
      <c r="D38" s="37" t="s">
        <v>195</v>
      </c>
      <c r="E38" s="16"/>
    </row>
    <row r="39" spans="1:5" ht="15">
      <c r="A39" s="37">
        <v>38</v>
      </c>
      <c r="B39" s="41" t="s">
        <v>142</v>
      </c>
      <c r="C39" s="42">
        <v>2261</v>
      </c>
      <c r="D39" s="37" t="s">
        <v>196</v>
      </c>
      <c r="E39" s="32"/>
    </row>
    <row r="40" spans="1:5" ht="15">
      <c r="A40" s="37">
        <v>39</v>
      </c>
      <c r="B40" s="38" t="s">
        <v>133</v>
      </c>
      <c r="C40" s="39">
        <v>2252</v>
      </c>
      <c r="D40" s="37" t="s">
        <v>197</v>
      </c>
      <c r="E40" s="6"/>
    </row>
    <row r="41" spans="1:5" ht="15">
      <c r="A41" s="37">
        <v>40</v>
      </c>
      <c r="B41" s="41" t="s">
        <v>164</v>
      </c>
      <c r="C41" s="42">
        <v>2248</v>
      </c>
      <c r="D41" s="37" t="s">
        <v>196</v>
      </c>
      <c r="E41" s="32"/>
    </row>
    <row r="42" spans="1:5" ht="15">
      <c r="A42" s="37">
        <v>41</v>
      </c>
      <c r="B42" s="38" t="s">
        <v>171</v>
      </c>
      <c r="C42" s="39">
        <v>2244</v>
      </c>
      <c r="D42" s="37" t="s">
        <v>195</v>
      </c>
      <c r="E42" s="16"/>
    </row>
    <row r="43" spans="1:5" ht="15">
      <c r="A43" s="37">
        <v>42</v>
      </c>
      <c r="B43" s="41" t="s">
        <v>140</v>
      </c>
      <c r="C43" s="42">
        <v>2244</v>
      </c>
      <c r="D43" s="37" t="s">
        <v>196</v>
      </c>
      <c r="E43" s="32"/>
    </row>
    <row r="44" spans="1:5" ht="15">
      <c r="A44" s="37">
        <v>43</v>
      </c>
      <c r="B44" s="38" t="s">
        <v>77</v>
      </c>
      <c r="C44" s="40">
        <v>2241</v>
      </c>
      <c r="D44" s="37" t="s">
        <v>194</v>
      </c>
      <c r="E44" s="7"/>
    </row>
    <row r="45" spans="1:5" ht="15">
      <c r="A45" s="37">
        <v>44</v>
      </c>
      <c r="B45" s="38" t="s">
        <v>173</v>
      </c>
      <c r="C45" s="39">
        <v>2241</v>
      </c>
      <c r="D45" s="37" t="s">
        <v>195</v>
      </c>
      <c r="E45" s="16"/>
    </row>
    <row r="46" spans="1:5" ht="15">
      <c r="A46" s="37">
        <v>45</v>
      </c>
      <c r="B46" s="38" t="s">
        <v>181</v>
      </c>
      <c r="C46" s="39">
        <v>2238</v>
      </c>
      <c r="D46" s="37" t="s">
        <v>195</v>
      </c>
      <c r="E46" s="16"/>
    </row>
    <row r="47" spans="1:5" ht="15">
      <c r="A47" s="37">
        <v>46</v>
      </c>
      <c r="B47" s="41" t="s">
        <v>156</v>
      </c>
      <c r="C47" s="42">
        <v>2237</v>
      </c>
      <c r="D47" s="37" t="s">
        <v>196</v>
      </c>
      <c r="E47" s="32"/>
    </row>
    <row r="48" spans="1:5" ht="15">
      <c r="A48" s="37">
        <v>47</v>
      </c>
      <c r="B48" s="43" t="s">
        <v>74</v>
      </c>
      <c r="C48" s="44">
        <v>2236</v>
      </c>
      <c r="D48" s="37" t="s">
        <v>194</v>
      </c>
      <c r="E48" s="7"/>
    </row>
    <row r="49" spans="1:5" ht="15">
      <c r="A49" s="37">
        <v>48</v>
      </c>
      <c r="B49" s="43" t="s">
        <v>70</v>
      </c>
      <c r="C49" s="44">
        <v>2233</v>
      </c>
      <c r="D49" s="37" t="s">
        <v>194</v>
      </c>
      <c r="E49" s="7"/>
    </row>
    <row r="50" spans="1:5" ht="15">
      <c r="A50" s="37">
        <v>49</v>
      </c>
      <c r="B50" s="41" t="s">
        <v>180</v>
      </c>
      <c r="C50" s="42">
        <v>2230</v>
      </c>
      <c r="D50" s="37" t="s">
        <v>195</v>
      </c>
      <c r="E50" s="16"/>
    </row>
    <row r="51" spans="1:5" ht="15">
      <c r="A51" s="37">
        <v>50</v>
      </c>
      <c r="B51" s="38" t="s">
        <v>147</v>
      </c>
      <c r="C51" s="39">
        <v>2230</v>
      </c>
      <c r="D51" s="37" t="s">
        <v>196</v>
      </c>
      <c r="E51" s="32"/>
    </row>
    <row r="52" spans="1:5" ht="15">
      <c r="A52" s="37">
        <v>51</v>
      </c>
      <c r="B52" s="38" t="s">
        <v>83</v>
      </c>
      <c r="C52" s="40">
        <v>2226</v>
      </c>
      <c r="D52" s="37" t="s">
        <v>193</v>
      </c>
      <c r="E52" s="17"/>
    </row>
    <row r="53" spans="1:5" ht="15">
      <c r="A53" s="37">
        <v>52</v>
      </c>
      <c r="B53" s="38" t="s">
        <v>73</v>
      </c>
      <c r="C53" s="40">
        <v>2226</v>
      </c>
      <c r="D53" s="37" t="s">
        <v>194</v>
      </c>
      <c r="E53" s="7"/>
    </row>
    <row r="54" spans="1:5" ht="15">
      <c r="A54" s="37">
        <v>53</v>
      </c>
      <c r="B54" s="38" t="s">
        <v>85</v>
      </c>
      <c r="C54" s="40">
        <v>2221</v>
      </c>
      <c r="D54" s="37" t="s">
        <v>193</v>
      </c>
      <c r="E54" s="17"/>
    </row>
    <row r="55" spans="1:5" ht="15">
      <c r="A55" s="37">
        <v>54</v>
      </c>
      <c r="B55" s="41" t="s">
        <v>99</v>
      </c>
      <c r="C55" s="42">
        <v>2220</v>
      </c>
      <c r="D55" s="37" t="s">
        <v>197</v>
      </c>
      <c r="E55" s="6"/>
    </row>
    <row r="56" spans="1:5" ht="15">
      <c r="A56" s="37">
        <v>55</v>
      </c>
      <c r="B56" s="41" t="s">
        <v>178</v>
      </c>
      <c r="C56" s="42">
        <v>2218</v>
      </c>
      <c r="D56" s="37" t="s">
        <v>195</v>
      </c>
      <c r="E56" s="16"/>
    </row>
    <row r="57" spans="1:5" ht="15">
      <c r="A57" s="37">
        <v>56</v>
      </c>
      <c r="B57" s="41" t="s">
        <v>103</v>
      </c>
      <c r="C57" s="42">
        <v>2214</v>
      </c>
      <c r="D57" s="37" t="s">
        <v>197</v>
      </c>
      <c r="E57" s="6"/>
    </row>
    <row r="58" spans="1:5" ht="15">
      <c r="A58" s="37">
        <v>57</v>
      </c>
      <c r="B58" s="38" t="s">
        <v>177</v>
      </c>
      <c r="C58" s="39">
        <v>2213</v>
      </c>
      <c r="D58" s="37" t="s">
        <v>195</v>
      </c>
      <c r="E58" s="16"/>
    </row>
    <row r="59" spans="1:5" ht="15">
      <c r="A59" s="37">
        <v>58</v>
      </c>
      <c r="B59" s="43" t="s">
        <v>82</v>
      </c>
      <c r="C59" s="44">
        <v>2209</v>
      </c>
      <c r="D59" s="37" t="s">
        <v>193</v>
      </c>
      <c r="E59" s="17"/>
    </row>
    <row r="60" spans="1:5" ht="15">
      <c r="A60" s="37">
        <v>59</v>
      </c>
      <c r="B60" s="38" t="s">
        <v>179</v>
      </c>
      <c r="C60" s="39">
        <v>2204</v>
      </c>
      <c r="D60" s="37" t="s">
        <v>195</v>
      </c>
      <c r="E60" s="16"/>
    </row>
    <row r="61" spans="1:5" ht="15">
      <c r="A61" s="37">
        <v>60</v>
      </c>
      <c r="B61" s="38" t="s">
        <v>155</v>
      </c>
      <c r="C61" s="39">
        <v>2198</v>
      </c>
      <c r="D61" s="37" t="s">
        <v>196</v>
      </c>
      <c r="E61" s="32"/>
    </row>
    <row r="62" spans="1:5" ht="15">
      <c r="A62" s="37">
        <v>61</v>
      </c>
      <c r="B62" s="43" t="s">
        <v>72</v>
      </c>
      <c r="C62" s="44">
        <v>2194</v>
      </c>
      <c r="D62" s="37" t="s">
        <v>194</v>
      </c>
      <c r="E62" s="7"/>
    </row>
    <row r="63" spans="1:5" ht="15">
      <c r="A63" s="37">
        <v>62</v>
      </c>
      <c r="B63" s="38" t="s">
        <v>75</v>
      </c>
      <c r="C63" s="40">
        <v>2187</v>
      </c>
      <c r="D63" s="37" t="s">
        <v>194</v>
      </c>
      <c r="E63" s="7"/>
    </row>
    <row r="64" spans="1:5" ht="15">
      <c r="A64" s="37">
        <v>63</v>
      </c>
      <c r="B64" s="38" t="s">
        <v>157</v>
      </c>
      <c r="C64" s="39">
        <v>2186</v>
      </c>
      <c r="D64" s="37" t="s">
        <v>196</v>
      </c>
      <c r="E64" s="32"/>
    </row>
    <row r="65" spans="1:5" ht="15">
      <c r="A65" s="37">
        <v>64</v>
      </c>
      <c r="B65" s="38" t="s">
        <v>139</v>
      </c>
      <c r="C65" s="39">
        <v>2184</v>
      </c>
      <c r="D65" s="37" t="s">
        <v>196</v>
      </c>
      <c r="E65" s="32"/>
    </row>
    <row r="66" spans="1:5" ht="15">
      <c r="A66" s="37">
        <v>65</v>
      </c>
      <c r="B66" s="41" t="s">
        <v>114</v>
      </c>
      <c r="C66" s="42">
        <v>2183</v>
      </c>
      <c r="D66" s="37" t="s">
        <v>197</v>
      </c>
      <c r="E66" s="6"/>
    </row>
    <row r="67" spans="1:5" ht="15">
      <c r="A67" s="37">
        <v>66</v>
      </c>
      <c r="B67" s="41" t="s">
        <v>108</v>
      </c>
      <c r="C67" s="42">
        <v>2181</v>
      </c>
      <c r="D67" s="37" t="s">
        <v>197</v>
      </c>
      <c r="E67" s="6"/>
    </row>
    <row r="68" spans="1:5" ht="15">
      <c r="A68" s="37">
        <v>67</v>
      </c>
      <c r="B68" s="38" t="s">
        <v>141</v>
      </c>
      <c r="C68" s="39">
        <v>2176</v>
      </c>
      <c r="D68" s="37" t="s">
        <v>196</v>
      </c>
      <c r="E68" s="32"/>
    </row>
    <row r="69" spans="1:5" ht="15">
      <c r="A69" s="37">
        <v>68</v>
      </c>
      <c r="B69" s="41" t="s">
        <v>106</v>
      </c>
      <c r="C69" s="42">
        <v>2172</v>
      </c>
      <c r="D69" s="37" t="s">
        <v>197</v>
      </c>
      <c r="E69" s="6"/>
    </row>
    <row r="70" spans="1:5" ht="15">
      <c r="A70" s="37">
        <v>69</v>
      </c>
      <c r="B70" s="41" t="s">
        <v>110</v>
      </c>
      <c r="C70" s="42">
        <v>2172</v>
      </c>
      <c r="D70" s="37" t="s">
        <v>197</v>
      </c>
      <c r="E70" s="6"/>
    </row>
    <row r="71" spans="1:5" ht="15">
      <c r="A71" s="37">
        <v>70</v>
      </c>
      <c r="B71" s="41" t="s">
        <v>172</v>
      </c>
      <c r="C71" s="42">
        <v>2167</v>
      </c>
      <c r="D71" s="37" t="s">
        <v>195</v>
      </c>
      <c r="E71" s="16"/>
    </row>
    <row r="72" spans="1:5" ht="15">
      <c r="A72" s="37">
        <v>71</v>
      </c>
      <c r="B72" s="38" t="s">
        <v>167</v>
      </c>
      <c r="C72" s="39">
        <v>2152</v>
      </c>
      <c r="D72" s="37" t="s">
        <v>196</v>
      </c>
      <c r="E72" s="32"/>
    </row>
    <row r="73" spans="1:5" ht="15">
      <c r="A73" s="37">
        <v>72</v>
      </c>
      <c r="B73" s="38" t="s">
        <v>143</v>
      </c>
      <c r="C73" s="39">
        <v>2147</v>
      </c>
      <c r="D73" s="37" t="s">
        <v>196</v>
      </c>
      <c r="E73" s="32"/>
    </row>
    <row r="74" spans="1:5" ht="15">
      <c r="A74" s="37">
        <v>73</v>
      </c>
      <c r="B74" s="38" t="s">
        <v>187</v>
      </c>
      <c r="C74" s="39">
        <v>2140</v>
      </c>
      <c r="D74" s="37" t="s">
        <v>195</v>
      </c>
      <c r="E74" s="16"/>
    </row>
    <row r="75" spans="1:5" ht="15">
      <c r="A75" s="37">
        <v>74</v>
      </c>
      <c r="B75" s="38" t="s">
        <v>113</v>
      </c>
      <c r="C75" s="39">
        <v>2139</v>
      </c>
      <c r="D75" s="37" t="s">
        <v>197</v>
      </c>
      <c r="E75" s="6"/>
    </row>
    <row r="76" spans="1:5" ht="15">
      <c r="A76" s="37">
        <v>75</v>
      </c>
      <c r="B76" s="41" t="s">
        <v>152</v>
      </c>
      <c r="C76" s="42">
        <v>2135</v>
      </c>
      <c r="D76" s="37" t="s">
        <v>196</v>
      </c>
      <c r="E76" s="32"/>
    </row>
    <row r="77" spans="1:5" ht="15">
      <c r="A77" s="37">
        <v>76</v>
      </c>
      <c r="B77" s="38" t="s">
        <v>109</v>
      </c>
      <c r="C77" s="39">
        <v>2135</v>
      </c>
      <c r="D77" s="37" t="s">
        <v>197</v>
      </c>
      <c r="E77" s="6"/>
    </row>
    <row r="78" spans="1:5" ht="15">
      <c r="A78" s="37">
        <v>77</v>
      </c>
      <c r="B78" s="41" t="s">
        <v>146</v>
      </c>
      <c r="C78" s="42">
        <v>2134</v>
      </c>
      <c r="D78" s="37" t="s">
        <v>196</v>
      </c>
      <c r="E78" s="32"/>
    </row>
    <row r="79" spans="1:5" ht="15">
      <c r="A79" s="37">
        <v>78</v>
      </c>
      <c r="B79" s="43" t="s">
        <v>76</v>
      </c>
      <c r="C79" s="44">
        <v>2125</v>
      </c>
      <c r="D79" s="37" t="s">
        <v>194</v>
      </c>
      <c r="E79" s="7"/>
    </row>
    <row r="80" spans="1:5" ht="15">
      <c r="A80" s="37">
        <v>79</v>
      </c>
      <c r="B80" s="38" t="s">
        <v>151</v>
      </c>
      <c r="C80" s="39">
        <v>2119</v>
      </c>
      <c r="D80" s="37" t="s">
        <v>196</v>
      </c>
      <c r="E80" s="32"/>
    </row>
    <row r="81" spans="1:5" ht="15">
      <c r="A81" s="37">
        <v>80</v>
      </c>
      <c r="B81" s="38" t="s">
        <v>183</v>
      </c>
      <c r="C81" s="39">
        <v>2110</v>
      </c>
      <c r="D81" s="37" t="s">
        <v>195</v>
      </c>
      <c r="E81" s="16"/>
    </row>
    <row r="82" spans="1:5" ht="15">
      <c r="A82" s="37">
        <v>81</v>
      </c>
      <c r="B82" s="41" t="s">
        <v>148</v>
      </c>
      <c r="C82" s="42">
        <v>2104</v>
      </c>
      <c r="D82" s="37" t="s">
        <v>196</v>
      </c>
      <c r="E82" s="32"/>
    </row>
    <row r="83" spans="1:5" ht="15">
      <c r="A83" s="37">
        <v>82</v>
      </c>
      <c r="B83" s="38" t="s">
        <v>161</v>
      </c>
      <c r="C83" s="39">
        <v>2102</v>
      </c>
      <c r="D83" s="37" t="s">
        <v>196</v>
      </c>
      <c r="E83" s="32"/>
    </row>
    <row r="84" spans="1:5" ht="15">
      <c r="A84" s="37">
        <v>83</v>
      </c>
      <c r="B84" s="38" t="s">
        <v>153</v>
      </c>
      <c r="C84" s="39">
        <v>2098</v>
      </c>
      <c r="D84" s="37" t="s">
        <v>196</v>
      </c>
      <c r="E84" s="32"/>
    </row>
    <row r="85" spans="1:5" ht="15">
      <c r="A85" s="37">
        <v>84</v>
      </c>
      <c r="B85" s="41" t="s">
        <v>160</v>
      </c>
      <c r="C85" s="42">
        <v>2096</v>
      </c>
      <c r="D85" s="37" t="s">
        <v>196</v>
      </c>
      <c r="E85" s="32"/>
    </row>
    <row r="86" spans="1:5" ht="15">
      <c r="A86" s="37">
        <v>85</v>
      </c>
      <c r="B86" s="41" t="s">
        <v>101</v>
      </c>
      <c r="C86" s="42">
        <v>2096</v>
      </c>
      <c r="D86" s="37" t="s">
        <v>197</v>
      </c>
      <c r="E86" s="6"/>
    </row>
    <row r="87" spans="1:5" ht="15">
      <c r="A87" s="37">
        <v>86</v>
      </c>
      <c r="B87" s="38" t="s">
        <v>191</v>
      </c>
      <c r="C87" s="39">
        <v>2092</v>
      </c>
      <c r="D87" s="37" t="s">
        <v>195</v>
      </c>
      <c r="E87" s="16"/>
    </row>
    <row r="88" spans="1:5" ht="15">
      <c r="A88" s="37">
        <v>87</v>
      </c>
      <c r="B88" s="41" t="s">
        <v>124</v>
      </c>
      <c r="C88" s="42">
        <v>2082</v>
      </c>
      <c r="D88" s="37" t="s">
        <v>197</v>
      </c>
      <c r="E88" s="6"/>
    </row>
    <row r="89" spans="1:5" ht="15">
      <c r="A89" s="37">
        <v>88</v>
      </c>
      <c r="B89" s="43" t="s">
        <v>84</v>
      </c>
      <c r="C89" s="44">
        <v>2074</v>
      </c>
      <c r="D89" s="37" t="s">
        <v>193</v>
      </c>
      <c r="E89" s="17"/>
    </row>
    <row r="90" spans="1:5" ht="15">
      <c r="A90" s="37">
        <v>89</v>
      </c>
      <c r="B90" s="41" t="s">
        <v>118</v>
      </c>
      <c r="C90" s="42">
        <v>2071</v>
      </c>
      <c r="D90" s="37" t="s">
        <v>197</v>
      </c>
      <c r="E90" s="6"/>
    </row>
    <row r="91" spans="1:5" ht="15">
      <c r="A91" s="37">
        <v>90</v>
      </c>
      <c r="B91" s="41" t="s">
        <v>120</v>
      </c>
      <c r="C91" s="42">
        <v>2065</v>
      </c>
      <c r="D91" s="37" t="s">
        <v>197</v>
      </c>
      <c r="E91" s="6"/>
    </row>
    <row r="92" spans="1:5" ht="15">
      <c r="A92" s="37">
        <v>91</v>
      </c>
      <c r="B92" s="38" t="s">
        <v>163</v>
      </c>
      <c r="C92" s="39">
        <v>2058</v>
      </c>
      <c r="D92" s="37" t="s">
        <v>196</v>
      </c>
      <c r="E92" s="32"/>
    </row>
    <row r="93" spans="1:5" ht="15">
      <c r="A93" s="37">
        <v>92</v>
      </c>
      <c r="B93" s="41" t="s">
        <v>122</v>
      </c>
      <c r="C93" s="42">
        <v>2058</v>
      </c>
      <c r="D93" s="37" t="s">
        <v>197</v>
      </c>
      <c r="E93" s="6"/>
    </row>
    <row r="94" spans="1:5" ht="15">
      <c r="A94" s="37">
        <v>93</v>
      </c>
      <c r="B94" s="38" t="s">
        <v>105</v>
      </c>
      <c r="C94" s="39">
        <v>2054</v>
      </c>
      <c r="D94" s="37" t="s">
        <v>197</v>
      </c>
      <c r="E94" s="6"/>
    </row>
    <row r="95" spans="1:5" ht="15">
      <c r="A95" s="37">
        <v>94</v>
      </c>
      <c r="B95" s="38" t="s">
        <v>145</v>
      </c>
      <c r="C95" s="39">
        <v>2049</v>
      </c>
      <c r="D95" s="37" t="s">
        <v>196</v>
      </c>
      <c r="E95" s="32"/>
    </row>
    <row r="96" spans="1:5" ht="15">
      <c r="A96" s="37">
        <v>95</v>
      </c>
      <c r="B96" s="38" t="s">
        <v>111</v>
      </c>
      <c r="C96" s="39">
        <v>2047</v>
      </c>
      <c r="D96" s="37" t="s">
        <v>197</v>
      </c>
      <c r="E96" s="6"/>
    </row>
    <row r="97" spans="1:5" ht="15">
      <c r="A97" s="37">
        <v>96</v>
      </c>
      <c r="B97" s="38" t="s">
        <v>117</v>
      </c>
      <c r="C97" s="39">
        <v>2044</v>
      </c>
      <c r="D97" s="37" t="s">
        <v>197</v>
      </c>
      <c r="E97" s="6"/>
    </row>
    <row r="98" spans="1:5" ht="15">
      <c r="A98" s="37">
        <v>97</v>
      </c>
      <c r="B98" s="41" t="s">
        <v>154</v>
      </c>
      <c r="C98" s="42">
        <v>2037</v>
      </c>
      <c r="D98" s="37" t="s">
        <v>196</v>
      </c>
      <c r="E98" s="32"/>
    </row>
    <row r="99" spans="1:5" ht="15">
      <c r="A99" s="37">
        <v>98</v>
      </c>
      <c r="B99" s="38" t="s">
        <v>119</v>
      </c>
      <c r="C99" s="39">
        <v>2036</v>
      </c>
      <c r="D99" s="37" t="s">
        <v>197</v>
      </c>
      <c r="E99" s="6"/>
    </row>
    <row r="100" spans="1:5" ht="15">
      <c r="A100" s="37">
        <v>99</v>
      </c>
      <c r="B100" s="41" t="s">
        <v>186</v>
      </c>
      <c r="C100" s="42">
        <v>2035</v>
      </c>
      <c r="D100" s="37" t="s">
        <v>195</v>
      </c>
      <c r="E100" s="16"/>
    </row>
    <row r="101" spans="1:5" ht="15">
      <c r="A101" s="37">
        <v>100</v>
      </c>
      <c r="B101" s="41" t="s">
        <v>116</v>
      </c>
      <c r="C101" s="42">
        <v>2034</v>
      </c>
      <c r="D101" s="37" t="s">
        <v>197</v>
      </c>
      <c r="E101" s="6"/>
    </row>
    <row r="102" spans="1:5" ht="15">
      <c r="A102" s="37">
        <v>101</v>
      </c>
      <c r="B102" s="38" t="s">
        <v>185</v>
      </c>
      <c r="C102" s="39">
        <v>2032</v>
      </c>
      <c r="D102" s="37" t="s">
        <v>195</v>
      </c>
      <c r="E102" s="16"/>
    </row>
    <row r="103" spans="1:5" ht="15">
      <c r="A103" s="37">
        <v>102</v>
      </c>
      <c r="B103" s="38" t="s">
        <v>189</v>
      </c>
      <c r="C103" s="39">
        <v>2025</v>
      </c>
      <c r="D103" s="37" t="s">
        <v>195</v>
      </c>
      <c r="E103" s="16"/>
    </row>
    <row r="104" spans="1:5" ht="15">
      <c r="A104" s="37">
        <v>103</v>
      </c>
      <c r="B104" s="41" t="s">
        <v>158</v>
      </c>
      <c r="C104" s="42">
        <v>2023</v>
      </c>
      <c r="D104" s="37" t="s">
        <v>196</v>
      </c>
      <c r="E104" s="32"/>
    </row>
    <row r="105" spans="1:5" ht="15">
      <c r="A105" s="37">
        <v>104</v>
      </c>
      <c r="B105" s="41" t="s">
        <v>130</v>
      </c>
      <c r="C105" s="42">
        <v>2016</v>
      </c>
      <c r="D105" s="37" t="s">
        <v>197</v>
      </c>
      <c r="E105" s="6"/>
    </row>
    <row r="106" spans="1:5" ht="15">
      <c r="A106" s="37">
        <v>105</v>
      </c>
      <c r="B106" s="41" t="s">
        <v>184</v>
      </c>
      <c r="C106" s="42">
        <v>2009</v>
      </c>
      <c r="D106" s="37" t="s">
        <v>195</v>
      </c>
      <c r="E106" s="16"/>
    </row>
    <row r="107" spans="1:5" ht="15">
      <c r="A107" s="37">
        <v>106</v>
      </c>
      <c r="B107" s="41" t="s">
        <v>182</v>
      </c>
      <c r="C107" s="42">
        <v>2006</v>
      </c>
      <c r="D107" s="37" t="s">
        <v>195</v>
      </c>
      <c r="E107" s="16"/>
    </row>
    <row r="108" spans="1:5" ht="15">
      <c r="A108" s="37">
        <v>107</v>
      </c>
      <c r="B108" s="38" t="s">
        <v>131</v>
      </c>
      <c r="C108" s="39">
        <v>1995</v>
      </c>
      <c r="D108" s="37" t="s">
        <v>197</v>
      </c>
      <c r="E108" s="6"/>
    </row>
    <row r="109" spans="1:5" ht="15">
      <c r="A109" s="37">
        <v>108</v>
      </c>
      <c r="B109" s="41" t="s">
        <v>128</v>
      </c>
      <c r="C109" s="42">
        <v>1991</v>
      </c>
      <c r="D109" s="37" t="s">
        <v>197</v>
      </c>
      <c r="E109" s="6"/>
    </row>
    <row r="110" spans="1:5" ht="15">
      <c r="A110" s="37">
        <v>109</v>
      </c>
      <c r="B110" s="38" t="s">
        <v>127</v>
      </c>
      <c r="C110" s="39">
        <v>1988</v>
      </c>
      <c r="D110" s="37" t="s">
        <v>197</v>
      </c>
      <c r="E110" s="6"/>
    </row>
    <row r="111" spans="1:5" ht="15">
      <c r="A111" s="37">
        <v>110</v>
      </c>
      <c r="B111" s="41" t="s">
        <v>188</v>
      </c>
      <c r="C111" s="42">
        <v>1976</v>
      </c>
      <c r="D111" s="37" t="s">
        <v>195</v>
      </c>
      <c r="E111" s="16"/>
    </row>
    <row r="112" spans="1:5" ht="15">
      <c r="A112" s="37">
        <v>111</v>
      </c>
      <c r="B112" s="38" t="s">
        <v>125</v>
      </c>
      <c r="C112" s="39">
        <v>1976</v>
      </c>
      <c r="D112" s="37" t="s">
        <v>197</v>
      </c>
      <c r="E112" s="6"/>
    </row>
    <row r="113" spans="1:5" ht="15">
      <c r="A113" s="37">
        <v>112</v>
      </c>
      <c r="B113" s="38" t="s">
        <v>159</v>
      </c>
      <c r="C113" s="39">
        <v>1966</v>
      </c>
      <c r="D113" s="37" t="s">
        <v>196</v>
      </c>
      <c r="E113" s="32"/>
    </row>
    <row r="114" spans="1:5" ht="15">
      <c r="A114" s="37">
        <v>113</v>
      </c>
      <c r="B114" s="41" t="s">
        <v>112</v>
      </c>
      <c r="C114" s="42">
        <v>1963</v>
      </c>
      <c r="D114" s="37" t="s">
        <v>197</v>
      </c>
      <c r="E114" s="6"/>
    </row>
    <row r="115" spans="1:5" ht="15">
      <c r="A115" s="37">
        <v>114</v>
      </c>
      <c r="B115" s="41" t="s">
        <v>166</v>
      </c>
      <c r="C115" s="42">
        <v>1962</v>
      </c>
      <c r="D115" s="37" t="s">
        <v>196</v>
      </c>
      <c r="E115" s="32"/>
    </row>
    <row r="116" spans="1:5" ht="15">
      <c r="A116" s="37">
        <v>115</v>
      </c>
      <c r="B116" s="38" t="s">
        <v>123</v>
      </c>
      <c r="C116" s="39">
        <v>1951</v>
      </c>
      <c r="D116" s="37" t="s">
        <v>197</v>
      </c>
      <c r="E116" s="6"/>
    </row>
    <row r="117" spans="1:5" ht="15">
      <c r="A117" s="37">
        <v>116</v>
      </c>
      <c r="B117" s="41" t="s">
        <v>126</v>
      </c>
      <c r="C117" s="42">
        <v>1941</v>
      </c>
      <c r="D117" s="37" t="s">
        <v>197</v>
      </c>
      <c r="E117" s="6"/>
    </row>
    <row r="118" spans="1:5" ht="15">
      <c r="A118" s="37">
        <v>117</v>
      </c>
      <c r="B118" s="38" t="s">
        <v>121</v>
      </c>
      <c r="C118" s="39">
        <v>1939</v>
      </c>
      <c r="D118" s="37" t="s">
        <v>197</v>
      </c>
      <c r="E118" s="6"/>
    </row>
    <row r="119" spans="1:5" ht="15">
      <c r="A119" s="37">
        <v>118</v>
      </c>
      <c r="B119" s="38" t="s">
        <v>165</v>
      </c>
      <c r="C119" s="39">
        <v>1881</v>
      </c>
      <c r="D119" s="37" t="s">
        <v>196</v>
      </c>
      <c r="E119" s="32"/>
    </row>
    <row r="120" spans="1:5" ht="15">
      <c r="A120" s="37">
        <v>119</v>
      </c>
      <c r="B120" s="38" t="s">
        <v>129</v>
      </c>
      <c r="C120" s="39">
        <v>1858</v>
      </c>
      <c r="D120" s="37" t="s">
        <v>197</v>
      </c>
      <c r="E120" s="6"/>
    </row>
    <row r="121" spans="1:5" ht="15">
      <c r="A121" s="37">
        <v>120</v>
      </c>
      <c r="B121" s="41" t="s">
        <v>162</v>
      </c>
      <c r="C121" s="42">
        <v>1850</v>
      </c>
      <c r="D121" s="37" t="s">
        <v>196</v>
      </c>
      <c r="E121" s="32"/>
    </row>
    <row r="122" spans="1:5" ht="15">
      <c r="A122" s="37">
        <v>121</v>
      </c>
      <c r="B122" s="43" t="s">
        <v>86</v>
      </c>
      <c r="C122" s="44">
        <v>1814</v>
      </c>
      <c r="D122" s="37" t="s">
        <v>193</v>
      </c>
      <c r="E122" s="17"/>
    </row>
    <row r="123" spans="1:5" ht="15">
      <c r="A123" s="37">
        <v>122</v>
      </c>
      <c r="B123" s="41" t="s">
        <v>190</v>
      </c>
      <c r="C123" s="42">
        <v>1763</v>
      </c>
      <c r="D123" s="37" t="s">
        <v>195</v>
      </c>
      <c r="E123" s="16"/>
    </row>
  </sheetData>
  <sortState xmlns:xlrd2="http://schemas.microsoft.com/office/spreadsheetml/2017/richdata2" ref="B2:E123">
    <sortCondition descending="1" ref="C2:C123"/>
  </sortState>
  <hyperlinks>
    <hyperlink ref="B32" r:id="rId1" display="https://www.chess.org.il/Tournaments/PlayerInTournament.aspx?Id=496946" xr:uid="{7978B349-8A72-4AD0-BE6E-92B53E1F67BB}"/>
    <hyperlink ref="B3" r:id="rId2" display="https://www.chess.org.il/Tournaments/PlayerInTournament.aspx?Id=496950" xr:uid="{79341D7F-71ED-4985-8C37-A851FCBB82EC}"/>
    <hyperlink ref="B35" r:id="rId3" display="https://www.chess.org.il/Tournaments/PlayerInTournament.aspx?Id=496949" xr:uid="{57BD62FF-7CC6-4DAC-AE56-C95274A10CAA}"/>
    <hyperlink ref="B37" r:id="rId4" display="https://www.chess.org.il/Tournaments/PlayerInTournament.aspx?Id=496943" xr:uid="{94749B15-AB19-4378-B6FB-4BE28AC87C95}"/>
    <hyperlink ref="B59" r:id="rId5" display="https://www.chess.org.il/Tournaments/PlayerInTournament.aspx?Id=496947" xr:uid="{55F33C0E-B715-4539-A4FB-5ED1EE679B1B}"/>
    <hyperlink ref="B52" r:id="rId6" display="https://www.chess.org.il/Tournaments/PlayerInTournament.aspx?Id=496948" xr:uid="{85602FDE-55AE-4265-A899-23FA612C538D}"/>
    <hyperlink ref="B89" r:id="rId7" display="https://www.chess.org.il/Tournaments/PlayerInTournament.aspx?Id=496945" xr:uid="{5450922A-9DDA-434B-B7C8-874EEFCDA723}"/>
    <hyperlink ref="B54" r:id="rId8" display="https://www.chess.org.il/Tournaments/PlayerInTournament.aspx?Id=496942" xr:uid="{DDF0A04A-8EF9-4696-A7B5-901F3A370D39}"/>
    <hyperlink ref="B122" r:id="rId9" display="https://www.chess.org.il/Tournaments/PlayerInTournament.aspx?Id=496944" xr:uid="{7B87D261-575C-462E-9E36-48F35377ED49}"/>
    <hyperlink ref="B21" r:id="rId10" display="https://www.chess.org.il/Tournaments/PlayerInTournament.aspx?Id=480799" xr:uid="{619FEC76-8A42-41B2-A8EA-910CAE2377CC}"/>
    <hyperlink ref="B10" r:id="rId11" display="https://www.chess.org.il/Tournaments/PlayerInTournament.aspx?Id=480805" xr:uid="{B1298D0D-5D76-4F49-B85C-5CDF23ED62EF}"/>
    <hyperlink ref="B49" r:id="rId12" display="https://www.chess.org.il/Tournaments/PlayerInTournament.aspx?Id=480804" xr:uid="{09C8C820-23A2-4EA9-B25F-3C216DC164CF}"/>
    <hyperlink ref="B31" r:id="rId13" display="https://www.chess.org.il/Tournaments/PlayerInTournament.aspx?Id=480801" xr:uid="{5FC38F4C-465C-4984-8395-76429113768E}"/>
    <hyperlink ref="B62" r:id="rId14" display="https://www.chess.org.il/Tournaments/PlayerInTournament.aspx?Id=480807" xr:uid="{7145BF22-78E4-4A81-9224-F25AF4166B21}"/>
    <hyperlink ref="B53" r:id="rId15" display="https://www.chess.org.il/Tournaments/PlayerInTournament.aspx?Id=480800" xr:uid="{BE5796F1-3A99-4E08-8CBD-7090E0E5D857}"/>
    <hyperlink ref="B48" r:id="rId16" display="https://www.chess.org.il/Tournaments/PlayerInTournament.aspx?Id=480808" xr:uid="{D14825E8-0749-4EF6-B254-07EF485F6104}"/>
    <hyperlink ref="B63" r:id="rId17" display="https://www.chess.org.il/Tournaments/PlayerInTournament.aspx?Id=480802" xr:uid="{3F902576-9121-445F-913C-7DF851DF788B}"/>
    <hyperlink ref="B79" r:id="rId18" display="https://www.chess.org.il/Tournaments/PlayerInTournament.aspx?Id=480803" xr:uid="{05787613-9918-4D10-A200-CDDA53697E7D}"/>
    <hyperlink ref="B44" r:id="rId19" display="https://www.chess.org.il/Tournaments/PlayerInTournament.aspx?Id=480806" xr:uid="{17604B1C-72F7-44E7-B0F9-CB1A100ED769}"/>
    <hyperlink ref="B15" r:id="rId20" display="https://www.chess.org.il/Tournaments/PlayerInTournament.aspx?Id=481566" xr:uid="{029AA557-0DC0-4569-B57A-D4145C0A13B6}"/>
    <hyperlink ref="B38" r:id="rId21" display="https://www.chess.org.il/Tournaments/PlayerInTournament.aspx?Id=481570" xr:uid="{99C7997D-1F98-498C-A262-1804A8975BB3}"/>
    <hyperlink ref="B14" r:id="rId22" display="https://www.chess.org.il/Tournaments/PlayerInTournament.aspx?Id=481565" xr:uid="{0F31090B-CD9F-4107-97B8-581AA16A76DD}"/>
    <hyperlink ref="B42" r:id="rId23" display="https://www.chess.org.il/Tournaments/PlayerInTournament.aspx?Id=481571" xr:uid="{FFF0AE55-DD3E-4AFD-87DC-4BF568E7ABEE}"/>
    <hyperlink ref="B71" r:id="rId24" display="https://www.chess.org.il/Tournaments/PlayerInTournament.aspx?Id=481578" xr:uid="{DEB63A4E-8E53-41A8-A8D9-6E8A9E274954}"/>
    <hyperlink ref="B45" r:id="rId25" display="https://www.chess.org.il/Tournaments/PlayerInTournament.aspx?Id=481574" xr:uid="{4BE9959E-602C-4BCB-BCED-2814B5B9DDC0}"/>
    <hyperlink ref="B33" r:id="rId26" display="https://www.chess.org.il/Tournaments/PlayerInTournament.aspx?Id=481569" xr:uid="{B63DB326-1F23-40DD-A8F0-8DD0D86198F5}"/>
    <hyperlink ref="B19" r:id="rId27" display="https://www.chess.org.il/Tournaments/PlayerInTournament.aspx?Id=481567" xr:uid="{FC632597-8A01-4736-AB4F-AE96DC13E912}"/>
    <hyperlink ref="B30" r:id="rId28" display="https://www.chess.org.il/Tournaments/PlayerInTournament.aspx?Id=481568" xr:uid="{2338B078-22F3-4411-959F-DE4A6FBF94FE}"/>
    <hyperlink ref="B58" r:id="rId29" display="https://www.chess.org.il/Tournaments/PlayerInTournament.aspx?Id=481575" xr:uid="{134AD46A-30F8-432E-A3DB-1BBE0973D1FD}"/>
    <hyperlink ref="B56" r:id="rId30" display="https://www.chess.org.il/Tournaments/PlayerInTournament.aspx?Id=481576" xr:uid="{D3E38DF3-7A63-40D2-920B-DB9246CE8708}"/>
    <hyperlink ref="B60" r:id="rId31" display="https://www.chess.org.il/Tournaments/PlayerInTournament.aspx?Id=481577" xr:uid="{89849E90-33D1-4B2A-9CDA-DAF9ADCEB4B9}"/>
    <hyperlink ref="B50" r:id="rId32" display="https://www.chess.org.il/Tournaments/PlayerInTournament.aspx?Id=481573" xr:uid="{990E869D-A3CD-4885-A625-7604B471E953}"/>
    <hyperlink ref="B46" r:id="rId33" display="https://www.chess.org.il/Tournaments/PlayerInTournament.aspx?Id=481572" xr:uid="{3B995D29-FFEE-4DF5-B89F-357746BFC598}"/>
    <hyperlink ref="B107" r:id="rId34" display="https://www.chess.org.il/Tournaments/PlayerInTournament.aspx?Id=481587" xr:uid="{A9245BF6-7AFB-4EBA-8F44-B3174CD9A5B2}"/>
    <hyperlink ref="B81" r:id="rId35" display="https://www.chess.org.il/Tournaments/PlayerInTournament.aspx?Id=481581" xr:uid="{382636B9-747E-4F44-A465-775003CCBEAA}"/>
    <hyperlink ref="B106" r:id="rId36" display="https://www.chess.org.il/Tournaments/PlayerInTournament.aspx?Id=481586" xr:uid="{1E29714F-D777-4203-B641-C8D6C899B29A}"/>
    <hyperlink ref="B102" r:id="rId37" display="https://www.chess.org.il/Tournaments/PlayerInTournament.aspx?Id=481583" xr:uid="{A4B735AA-72CA-48ED-BB70-108834759B77}"/>
    <hyperlink ref="B100" r:id="rId38" display="https://www.chess.org.il/Tournaments/PlayerInTournament.aspx?Id=481584" xr:uid="{2A8387F5-6CEE-4AD4-A222-2AD173D1D109}"/>
    <hyperlink ref="B74" r:id="rId39" display="https://www.chess.org.il/Tournaments/PlayerInTournament.aspx?Id=481579" xr:uid="{8A8BFD93-4CD9-4254-8AF7-E627BC820FF8}"/>
    <hyperlink ref="B111" r:id="rId40" display="https://www.chess.org.il/Tournaments/PlayerInTournament.aspx?Id=481588" xr:uid="{6C507F67-10DA-4624-B5EA-9223EBD67F4D}"/>
    <hyperlink ref="B103" r:id="rId41" display="https://www.chess.org.il/Tournaments/PlayerInTournament.aspx?Id=481585" xr:uid="{3A36FA6B-549E-4BD6-A14E-8F8608DC14FE}"/>
    <hyperlink ref="B123" r:id="rId42" display="https://www.chess.org.il/Tournaments/PlayerInTournament.aspx?Id=481589" xr:uid="{BD104452-82F8-45AC-8F68-95C18103F409}"/>
    <hyperlink ref="B87" r:id="rId43" display="https://www.chess.org.il/Tournaments/PlayerInTournament.aspx?Id=481580" xr:uid="{7198FAD5-8DE6-4D57-88B0-275C0A502A90}"/>
    <hyperlink ref="B9" r:id="rId44" display="https://www.chess.org.il/Tournaments/PlayerInTournament.aspx?Id=485295" xr:uid="{31E2BFE3-4120-4385-9EAA-8B38023A7800}"/>
    <hyperlink ref="B12" r:id="rId45" display="https://www.chess.org.il/Tournaments/PlayerInTournament.aspx?Id=485296" xr:uid="{5E2BC695-B4BE-406E-B60A-A031A1CCC5AC}"/>
    <hyperlink ref="B5" r:id="rId46" display="https://www.chess.org.il/Tournaments/PlayerInTournament.aspx?Id=485297" xr:uid="{FCDD3831-D720-4C03-A54A-071B24CC3A34}"/>
    <hyperlink ref="B17" r:id="rId47" display="https://www.chess.org.il/Tournaments/PlayerInTournament.aspx?Id=485298" xr:uid="{A1A1708D-7720-4FC6-AFA6-ECD7529AD135}"/>
    <hyperlink ref="B22" r:id="rId48" display="https://www.chess.org.il/Tournaments/PlayerInTournament.aspx?Id=485299" xr:uid="{BB398804-0C73-40CF-B48A-400D865E2530}"/>
    <hyperlink ref="B65" r:id="rId49" display="https://www.chess.org.il/Tournaments/PlayerInTournament.aspx?Id=485309" xr:uid="{1F44848C-2C4B-4A7A-B3BA-ABBD3C924D07}"/>
    <hyperlink ref="B43" r:id="rId50" display="https://www.chess.org.il/Tournaments/PlayerInTournament.aspx?Id=485306" xr:uid="{AE142775-D5BE-46A8-A008-3CB3F92F6E77}"/>
    <hyperlink ref="B68" r:id="rId51" display="https://www.chess.org.il/Tournaments/PlayerInTournament.aspx?Id=485310" xr:uid="{30B927B1-8C19-4839-8638-3D84A6493F40}"/>
    <hyperlink ref="B39" r:id="rId52" display="https://www.chess.org.il/Tournaments/PlayerInTournament.aspx?Id=485302" xr:uid="{D86B537B-A281-4D3B-B3C4-F531AFBDDCD9}"/>
    <hyperlink ref="B73" r:id="rId53" display="https://www.chess.org.il/Tournaments/PlayerInTournament.aspx?Id=485311" xr:uid="{E128E3C8-EA9A-4F6A-9FED-0F3B589B2BB4}"/>
    <hyperlink ref="B29" r:id="rId54" display="https://www.chess.org.il/Tournaments/PlayerInTournament.aspx?Id=485303" xr:uid="{3D0E7A7E-4527-46C3-A88B-DA1D74E5BA59}"/>
    <hyperlink ref="B95" r:id="rId55" display="https://www.chess.org.il/Tournaments/PlayerInTournament.aspx?Id=485323" xr:uid="{4EC398C5-95F6-49C4-87D7-CAF5CDE95F73}"/>
    <hyperlink ref="B78" r:id="rId56" display="https://www.chess.org.il/Tournaments/PlayerInTournament.aspx?Id=485314" xr:uid="{6D016AFF-4536-4FE6-BDFA-34D16075F69C}"/>
    <hyperlink ref="B51" r:id="rId57" display="https://www.chess.org.il/Tournaments/PlayerInTournament.aspx?Id=485304" xr:uid="{A4C30FAC-B163-491D-A3A0-F4F5DB498D57}"/>
    <hyperlink ref="B82" r:id="rId58" display="https://www.chess.org.il/Tournaments/PlayerInTournament.aspx?Id=485320" xr:uid="{8E88CC38-BF3A-46AA-B54A-B7DBCD8CF93B}"/>
    <hyperlink ref="B24" r:id="rId59" display="https://www.chess.org.il/Tournaments/PlayerInTournament.aspx?Id=485301" xr:uid="{C93B1493-1871-4E55-AD63-387550CF5947}"/>
    <hyperlink ref="B18" r:id="rId60" display="https://www.chess.org.il/Tournaments/PlayerInTournament.aspx?Id=485300" xr:uid="{F0D440DD-0513-4473-903C-79287DEE24F0}"/>
    <hyperlink ref="B80" r:id="rId61" display="https://www.chess.org.il/Tournaments/PlayerInTournament.aspx?Id=485316" xr:uid="{2D8A3414-2F1E-434B-A4D0-B7DF8730031D}"/>
    <hyperlink ref="B76" r:id="rId62" display="https://www.chess.org.il/Tournaments/PlayerInTournament.aspx?Id=485315" xr:uid="{5B377F7D-6186-42EA-BB47-07A78A0D0972}"/>
    <hyperlink ref="B84" r:id="rId63" display="https://www.chess.org.il/Tournaments/PlayerInTournament.aspx?Id=485318" xr:uid="{2445759F-A537-4C5C-995B-1582E54C73C2}"/>
    <hyperlink ref="B98" r:id="rId64" display="https://www.chess.org.il/Tournaments/PlayerInTournament.aspx?Id=485322" xr:uid="{6C95AE3C-AA0B-4BD5-B16C-C78BDC4E4AF4}"/>
    <hyperlink ref="B61" r:id="rId65" display="https://www.chess.org.il/Tournaments/PlayerInTournament.aspx?Id=485308" xr:uid="{63EB068F-E5E7-4332-8FF0-519547990265}"/>
    <hyperlink ref="B47" r:id="rId66" display="https://www.chess.org.il/Tournaments/PlayerInTournament.aspx?Id=485305" xr:uid="{B7AC149D-7058-4F89-A5E6-2D3EF8F699E7}"/>
    <hyperlink ref="B64" r:id="rId67" display="https://www.chess.org.il/Tournaments/PlayerInTournament.aspx?Id=485312" xr:uid="{CA0D0597-14B1-4565-952E-60D8EF34DCBE}"/>
    <hyperlink ref="B104" r:id="rId68" display="https://www.chess.org.il/Tournaments/PlayerInTournament.aspx?Id=485324" xr:uid="{CBD009AC-EB90-4AFF-BC7B-A2D11CEA5235}"/>
    <hyperlink ref="B113" r:id="rId69" display="https://www.chess.org.il/Tournaments/PlayerInTournament.aspx?Id=485326" xr:uid="{5696BD78-CB74-4170-8B83-6BC516E21918}"/>
    <hyperlink ref="B85" r:id="rId70" display="https://www.chess.org.il/Tournaments/PlayerInTournament.aspx?Id=485321" xr:uid="{756206CC-1629-476F-A472-E638BC22588B}"/>
    <hyperlink ref="B83" r:id="rId71" display="https://www.chess.org.il/Tournaments/PlayerInTournament.aspx?Id=485317" xr:uid="{3681A499-1B5C-4BA4-988C-0993004E9DEF}"/>
    <hyperlink ref="B121" r:id="rId72" display="https://www.chess.org.il/Tournaments/PlayerInTournament.aspx?Id=485328" xr:uid="{FD6B2BB6-9613-483A-B53C-ECC1B53FD323}"/>
    <hyperlink ref="B92" r:id="rId73" display="https://www.chess.org.il/Tournaments/PlayerInTournament.aspx?Id=485319" xr:uid="{A6ABE6D5-EA36-45E2-BC9C-BECBA83A4C29}"/>
    <hyperlink ref="B41" r:id="rId74" display="https://www.chess.org.il/Tournaments/PlayerInTournament.aspx?Id=485307" xr:uid="{1CA29524-DD37-4852-AB8B-7099FD50AE35}"/>
    <hyperlink ref="B119" r:id="rId75" display="https://www.chess.org.il/Tournaments/PlayerInTournament.aspx?Id=485327" xr:uid="{71A22553-51A6-4D44-87BE-C6715B51CB34}"/>
    <hyperlink ref="B115" r:id="rId76" display="https://www.chess.org.il/Tournaments/PlayerInTournament.aspx?Id=485325" xr:uid="{E89E57B9-EA5A-4C09-BDE8-2F2E1B03CDA5}"/>
    <hyperlink ref="B72" r:id="rId77" display="https://www.chess.org.il/Tournaments/PlayerInTournament.aspx?Id=485313" xr:uid="{2A3614E2-1691-4FC3-9EF3-6E9DD46396C6}"/>
    <hyperlink ref="B16" r:id="rId78" display="https://www.chess.org.il/Tournaments/PlayerInTournament.aspx?Id=492511" xr:uid="{AA0965F1-2116-405C-A516-35B52A876C2E}"/>
    <hyperlink ref="B2" r:id="rId79" display="https://www.chess.org.il/Tournaments/PlayerInTournament.aspx?Id=492505" xr:uid="{E4942B5D-7FBF-48A4-B650-810AFE5E310D}"/>
    <hyperlink ref="B20" r:id="rId80" display="https://www.chess.org.il/Tournaments/PlayerInTournament.aspx?Id=492512" xr:uid="{71FC70E4-118A-4A54-BA78-47A6F3E4EB4F}"/>
    <hyperlink ref="B4" r:id="rId81" display="https://www.chess.org.il/Tournaments/PlayerInTournament.aspx?Id=492504" xr:uid="{D593536E-1813-451A-8C04-DDD0E1C19193}"/>
    <hyperlink ref="B36" r:id="rId82" display="https://www.chess.org.il/Tournaments/PlayerInTournament.aspx?Id=492517" xr:uid="{8E48FE28-8ABA-4D8C-926F-E3D0BF394E0F}"/>
    <hyperlink ref="B6" r:id="rId83" display="https://www.chess.org.il/Tournaments/PlayerInTournament.aspx?Id=492509" xr:uid="{4E8C769A-069D-4BC3-A279-5E9665777C2D}"/>
    <hyperlink ref="B26" r:id="rId84" display="https://www.chess.org.il/Tournaments/PlayerInTournament.aspx?Id=492516" xr:uid="{69AE1E5C-D5B1-4FE8-AAD7-1D3FFFFC2D66}"/>
    <hyperlink ref="B8" r:id="rId85" display="https://www.chess.org.il/Tournaments/PlayerInTournament.aspx?Id=492508" xr:uid="{9D8BAD72-4978-4BC4-AEA5-32B6A0C2EFCA}"/>
    <hyperlink ref="B13" r:id="rId86" display="https://www.chess.org.il/Tournaments/PlayerInTournament.aspx?Id=492510" xr:uid="{799A4706-FE95-4896-84BF-5C46A13A8A71}"/>
    <hyperlink ref="B7" r:id="rId87" display="https://www.chess.org.il/Tournaments/PlayerInTournament.aspx?Id=492507" xr:uid="{DDD036DD-D1F1-43F9-9AF3-0B72FEFEA32A}"/>
    <hyperlink ref="B55" r:id="rId88" display="https://www.chess.org.il/Tournaments/PlayerInTournament.aspx?Id=492524" xr:uid="{B62815DF-1945-4CB4-BF1E-773AEFE4946D}"/>
    <hyperlink ref="B25" r:id="rId89" display="https://www.chess.org.il/Tournaments/PlayerInTournament.aspx?Id=492514" xr:uid="{62209AFF-F6E6-401D-89D3-98531CCE1315}"/>
    <hyperlink ref="B86" r:id="rId90" display="https://www.chess.org.il/Tournaments/PlayerInTournament.aspx?Id=492528" xr:uid="{FC8FC94A-B7EF-4EAC-9FCC-3372CBBEFF4C}"/>
    <hyperlink ref="B34" r:id="rId91" display="https://www.chess.org.il/Tournaments/PlayerInTournament.aspx?Id=492518" xr:uid="{46E35F27-D496-4549-BC4B-6B8F441B2396}"/>
    <hyperlink ref="B57" r:id="rId92" display="https://www.chess.org.il/Tournaments/PlayerInTournament.aspx?Id=492521" xr:uid="{F68499B8-D04F-41CE-8F2E-C4CC60CCEFCC}"/>
    <hyperlink ref="B94" r:id="rId93" display="https://www.chess.org.il/Tournaments/PlayerInTournament.aspx?Id=492544" xr:uid="{1CCCC3D7-4CE6-45EB-9DAA-166F176D1173}"/>
    <hyperlink ref="B69" r:id="rId94" display="https://www.chess.org.il/Tournaments/PlayerInTournament.aspx?Id=492522" xr:uid="{112CEEEF-85D9-4EF9-9EFA-27AA787D057F}"/>
    <hyperlink ref="B27" r:id="rId95" display="https://www.chess.org.il/Tournaments/PlayerInTournament.aspx?Id=492515" xr:uid="{7317F3C3-F687-4AA6-BEB2-7B02CF6A9063}"/>
    <hyperlink ref="B67" r:id="rId96" display="https://www.chess.org.il/Tournaments/PlayerInTournament.aspx?Id=492523" xr:uid="{0CC05431-B280-4609-849C-233638940586}"/>
    <hyperlink ref="B77" r:id="rId97" display="https://www.chess.org.il/Tournaments/PlayerInTournament.aspx?Id=492526" xr:uid="{DA34B1AE-B767-4C36-94A7-5E7D87A4FF23}"/>
    <hyperlink ref="B70" r:id="rId98" display="https://www.chess.org.il/Tournaments/PlayerInTournament.aspx?Id=492525" xr:uid="{165127C4-EBB1-423F-9F13-28069251E944}"/>
    <hyperlink ref="B96" r:id="rId99" display="https://www.chess.org.il/Tournaments/PlayerInTournament.aspx?Id=492530" xr:uid="{3B6967B0-ED6C-4C46-9B27-C9698B10DAC9}"/>
    <hyperlink ref="B114" r:id="rId100" display="https://www.chess.org.il/Tournaments/PlayerInTournament.aspx?Id=492539" xr:uid="{CBE6B62C-C9D9-45E7-9C81-C304E968CE5E}"/>
    <hyperlink ref="B75" r:id="rId101" display="https://www.chess.org.il/Tournaments/PlayerInTournament.aspx?Id=492529" xr:uid="{727B9088-DAF6-49B2-9E6C-F6F85161D96F}"/>
    <hyperlink ref="B66" r:id="rId102" display="https://www.chess.org.il/Tournaments/PlayerInTournament.aspx?Id=492520" xr:uid="{26A89504-1E09-450B-BCD9-A536230A3413}"/>
    <hyperlink ref="B28" r:id="rId103" display="https://www.chess.org.il/Tournaments/PlayerInTournament.aspx?Id=492513" xr:uid="{FA083DDC-6ED4-4041-8030-CD393CC3ACF9}"/>
    <hyperlink ref="B101" r:id="rId104" display="https://www.chess.org.il/Tournaments/PlayerInTournament.aspx?Id=492534" xr:uid="{965FDCBB-9969-4D3C-9C04-ADBA9011FE9F}"/>
    <hyperlink ref="B97" r:id="rId105" display="https://www.chess.org.il/Tournaments/PlayerInTournament.aspx?Id=492536" xr:uid="{931E67A6-38B1-4334-A071-7FD549371ED3}"/>
    <hyperlink ref="B90" r:id="rId106" display="https://www.chess.org.il/Tournaments/PlayerInTournament.aspx?Id=492531" xr:uid="{716B3E83-D896-4546-B36A-80B38F7A195F}"/>
    <hyperlink ref="B99" r:id="rId107" display="https://www.chess.org.il/Tournaments/PlayerInTournament.aspx?Id=492535" xr:uid="{07437AEE-69B6-43AA-B17B-EB4CC7BF81CA}"/>
    <hyperlink ref="B91" r:id="rId108" display="https://www.chess.org.il/Tournaments/PlayerInTournament.aspx?Id=492532" xr:uid="{14B125E9-9738-4C07-9365-D8C5A8BBD49E}"/>
    <hyperlink ref="B118" r:id="rId109" display="https://www.chess.org.il/Tournaments/PlayerInTournament.aspx?Id=492545" xr:uid="{702E0AE8-CB04-4B94-9B7E-6CB464F83F24}"/>
    <hyperlink ref="B93" r:id="rId110" display="https://www.chess.org.il/Tournaments/PlayerInTournament.aspx?Id=492533" xr:uid="{2E038F64-3C54-4F9A-B4F1-D916584FB4CE}"/>
    <hyperlink ref="B116" r:id="rId111" display="https://www.chess.org.il/Tournaments/PlayerInTournament.aspx?Id=492542" xr:uid="{CCDE4589-1364-49BD-B75F-5003089DBEE9}"/>
    <hyperlink ref="B88" r:id="rId112" display="https://www.chess.org.il/Tournaments/PlayerInTournament.aspx?Id=492527" xr:uid="{2B203663-57B4-410D-91BE-51E5F25FAD6D}"/>
    <hyperlink ref="B112" r:id="rId113" display="https://www.chess.org.il/Tournaments/PlayerInTournament.aspx?Id=492546" xr:uid="{6BD77C7F-5C55-4773-BF48-C516D0687C46}"/>
    <hyperlink ref="B117" r:id="rId114" display="https://www.chess.org.il/Tournaments/PlayerInTournament.aspx?Id=492543" xr:uid="{9734A233-1794-4DB6-980F-05F7BDEA3B8B}"/>
    <hyperlink ref="B110" r:id="rId115" display="https://www.chess.org.il/Tournaments/PlayerInTournament.aspx?Id=492541" xr:uid="{3642E9CA-AE0E-46FA-8BAD-4C80C03225F4}"/>
    <hyperlink ref="B109" r:id="rId116" display="https://www.chess.org.il/Tournaments/PlayerInTournament.aspx?Id=492538" xr:uid="{1044FA73-4A20-446D-8CA7-DF9B1B212E76}"/>
    <hyperlink ref="B120" r:id="rId117" display="https://www.chess.org.il/Tournaments/PlayerInTournament.aspx?Id=492547" xr:uid="{DD96BC28-7F73-4D56-BD27-91948BCF798C}"/>
    <hyperlink ref="B105" r:id="rId118" display="https://www.chess.org.il/Tournaments/PlayerInTournament.aspx?Id=492537" xr:uid="{E296B66E-CB35-4270-BA1D-F381913E910E}"/>
    <hyperlink ref="B108" r:id="rId119" display="https://www.chess.org.il/Tournaments/PlayerInTournament.aspx?Id=492540" xr:uid="{28125B43-ED56-49AD-AD7B-68003165FF78}"/>
    <hyperlink ref="B11" r:id="rId120" display="https://www.chess.org.il/Tournaments/PlayerInTournament.aspx?Id=492506" xr:uid="{FF316D2A-8049-4298-9AAB-9E98F9F2D741}"/>
    <hyperlink ref="B40" r:id="rId121" display="https://www.chess.org.il/Tournaments/PlayerInTournament.aspx?Id=492519" xr:uid="{DA9D2348-D1A7-49A6-BEB6-D980DD77DD08}"/>
    <hyperlink ref="H3" r:id="rId122" xr:uid="{A68872A2-10CD-4B45-B790-D471332FEC76}"/>
    <hyperlink ref="H6" r:id="rId123" xr:uid="{F303955B-DF85-45C7-9C7A-F4A06B64AD01}"/>
    <hyperlink ref="H5" r:id="rId124" xr:uid="{43F4A8E9-7652-4BB6-A7F1-BF6109CFBCEB}"/>
    <hyperlink ref="H4" r:id="rId125" xr:uid="{66A4105E-48FA-4CFA-BB74-584B5ED1E8D8}"/>
    <hyperlink ref="H2" r:id="rId126" xr:uid="{B0E833A0-FCB9-4345-B3BC-1334BABEA18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7396F-D6F5-4C81-8DA7-980D27C3008A}">
  <dimension ref="A1:N45"/>
  <sheetViews>
    <sheetView rightToLeft="1" topLeftCell="A32" workbookViewId="0">
      <selection activeCell="A2" sqref="A2:B45"/>
    </sheetView>
  </sheetViews>
  <sheetFormatPr defaultRowHeight="14.25"/>
  <sheetData>
    <row r="1" spans="1:14" ht="47.25">
      <c r="A1" s="26" t="s">
        <v>54</v>
      </c>
      <c r="B1" s="26" t="s">
        <v>0</v>
      </c>
      <c r="C1" s="26" t="s">
        <v>55</v>
      </c>
      <c r="D1" s="26" t="s">
        <v>56</v>
      </c>
      <c r="E1" s="26" t="s">
        <v>57</v>
      </c>
      <c r="F1" s="26" t="s">
        <v>58</v>
      </c>
      <c r="G1" s="26" t="s">
        <v>59</v>
      </c>
      <c r="H1" s="26" t="s">
        <v>60</v>
      </c>
      <c r="I1" s="26" t="s">
        <v>61</v>
      </c>
      <c r="J1" s="26" t="s">
        <v>62</v>
      </c>
      <c r="K1" s="26" t="s">
        <v>63</v>
      </c>
      <c r="L1" s="26" t="s">
        <v>65</v>
      </c>
      <c r="M1" s="26" t="s">
        <v>87</v>
      </c>
      <c r="N1" s="26" t="s">
        <v>88</v>
      </c>
    </row>
    <row r="2" spans="1:14" ht="15">
      <c r="A2" s="27">
        <v>1</v>
      </c>
      <c r="B2" s="28" t="s">
        <v>89</v>
      </c>
      <c r="C2" s="27">
        <v>12055</v>
      </c>
      <c r="D2" s="27">
        <v>2347</v>
      </c>
      <c r="E2" s="27">
        <v>30</v>
      </c>
      <c r="F2" s="27" t="s">
        <v>68</v>
      </c>
      <c r="G2" s="27">
        <v>9</v>
      </c>
      <c r="H2" s="27">
        <v>7</v>
      </c>
      <c r="I2" s="27">
        <v>2523</v>
      </c>
      <c r="J2" s="29" t="b">
        <f>6-1=2</f>
        <v>0</v>
      </c>
      <c r="K2" s="29">
        <v>39.700000000000003</v>
      </c>
      <c r="L2" s="27">
        <v>1.5</v>
      </c>
      <c r="M2" s="27">
        <v>47</v>
      </c>
      <c r="N2" s="27">
        <v>50.5</v>
      </c>
    </row>
    <row r="3" spans="1:14" ht="28.5">
      <c r="A3" s="30">
        <v>2</v>
      </c>
      <c r="B3" s="24" t="s">
        <v>90</v>
      </c>
      <c r="C3" s="30">
        <v>10134</v>
      </c>
      <c r="D3" s="30">
        <v>2448</v>
      </c>
      <c r="E3" s="30">
        <v>64</v>
      </c>
      <c r="F3" s="30" t="s">
        <v>68</v>
      </c>
      <c r="G3" s="30">
        <v>9</v>
      </c>
      <c r="H3" s="30">
        <v>7</v>
      </c>
      <c r="I3" s="30">
        <v>2546</v>
      </c>
      <c r="J3" s="31" t="b">
        <f>6-1=2</f>
        <v>0</v>
      </c>
      <c r="K3" s="31">
        <v>22.1</v>
      </c>
      <c r="L3" s="30">
        <v>1</v>
      </c>
      <c r="M3" s="30">
        <v>47.5</v>
      </c>
      <c r="N3" s="30">
        <v>51.5</v>
      </c>
    </row>
    <row r="4" spans="1:14" ht="15">
      <c r="A4" s="27">
        <v>3</v>
      </c>
      <c r="B4" s="28" t="s">
        <v>91</v>
      </c>
      <c r="C4" s="27">
        <v>22571</v>
      </c>
      <c r="D4" s="27">
        <v>2317</v>
      </c>
      <c r="E4" s="27">
        <v>17</v>
      </c>
      <c r="F4" s="27" t="s">
        <v>68</v>
      </c>
      <c r="G4" s="27">
        <v>9</v>
      </c>
      <c r="H4" s="27">
        <v>7</v>
      </c>
      <c r="I4" s="27">
        <v>2479</v>
      </c>
      <c r="J4" s="29" t="b">
        <f>6-1=2</f>
        <v>0</v>
      </c>
      <c r="K4" s="29">
        <v>34.4</v>
      </c>
      <c r="L4" s="27">
        <v>0.5</v>
      </c>
      <c r="M4" s="27">
        <v>45.5</v>
      </c>
      <c r="N4" s="27">
        <v>49.5</v>
      </c>
    </row>
    <row r="5" spans="1:14" ht="28.5">
      <c r="A5" s="30">
        <v>4</v>
      </c>
      <c r="B5" s="24" t="s">
        <v>92</v>
      </c>
      <c r="C5" s="30">
        <v>24712</v>
      </c>
      <c r="D5" s="30">
        <v>2443</v>
      </c>
      <c r="E5" s="30">
        <v>19</v>
      </c>
      <c r="F5" s="30" t="s">
        <v>68</v>
      </c>
      <c r="G5" s="30">
        <v>9</v>
      </c>
      <c r="H5" s="30">
        <v>6</v>
      </c>
      <c r="I5" s="30">
        <v>2429</v>
      </c>
      <c r="J5" s="31" t="b">
        <f>5-2=2</f>
        <v>0</v>
      </c>
      <c r="K5" s="31">
        <v>-6.1</v>
      </c>
      <c r="L5" s="30">
        <v>0</v>
      </c>
      <c r="M5" s="30">
        <v>46.5</v>
      </c>
      <c r="N5" s="30">
        <v>50.5</v>
      </c>
    </row>
    <row r="6" spans="1:14" ht="15">
      <c r="A6" s="27">
        <v>5</v>
      </c>
      <c r="B6" s="28" t="s">
        <v>93</v>
      </c>
      <c r="C6" s="27">
        <v>23438</v>
      </c>
      <c r="D6" s="27">
        <v>2266</v>
      </c>
      <c r="E6" s="27">
        <v>17</v>
      </c>
      <c r="F6" s="27" t="s">
        <v>68</v>
      </c>
      <c r="G6" s="27">
        <v>9</v>
      </c>
      <c r="H6" s="27">
        <v>6</v>
      </c>
      <c r="I6" s="27">
        <v>2457</v>
      </c>
      <c r="J6" s="29" t="b">
        <f>4-1=4</f>
        <v>0</v>
      </c>
      <c r="K6" s="29">
        <v>42.9</v>
      </c>
      <c r="L6" s="27">
        <v>0</v>
      </c>
      <c r="M6" s="27">
        <v>45</v>
      </c>
      <c r="N6" s="27">
        <v>47.5</v>
      </c>
    </row>
    <row r="7" spans="1:14" ht="15">
      <c r="A7" s="30">
        <v>6</v>
      </c>
      <c r="B7" s="24" t="s">
        <v>94</v>
      </c>
      <c r="C7" s="30">
        <v>24835</v>
      </c>
      <c r="D7" s="30">
        <v>2427</v>
      </c>
      <c r="E7" s="30">
        <v>16</v>
      </c>
      <c r="F7" s="30" t="s">
        <v>68</v>
      </c>
      <c r="G7" s="30">
        <v>9</v>
      </c>
      <c r="H7" s="30">
        <v>6</v>
      </c>
      <c r="I7" s="30">
        <v>2374</v>
      </c>
      <c r="J7" s="31" t="b">
        <f>4-1=4</f>
        <v>0</v>
      </c>
      <c r="K7" s="31">
        <v>-5</v>
      </c>
      <c r="L7" s="30">
        <v>0</v>
      </c>
      <c r="M7" s="30">
        <v>43</v>
      </c>
      <c r="N7" s="30">
        <v>47.5</v>
      </c>
    </row>
    <row r="8" spans="1:14" ht="15">
      <c r="A8" s="27">
        <v>7</v>
      </c>
      <c r="B8" s="28" t="s">
        <v>95</v>
      </c>
      <c r="C8" s="27">
        <v>17390</v>
      </c>
      <c r="D8" s="27">
        <v>2299</v>
      </c>
      <c r="E8" s="27">
        <v>26</v>
      </c>
      <c r="F8" s="27" t="s">
        <v>68</v>
      </c>
      <c r="G8" s="27">
        <v>9</v>
      </c>
      <c r="H8" s="27">
        <v>6</v>
      </c>
      <c r="I8" s="27">
        <v>2354</v>
      </c>
      <c r="J8" s="29" t="b">
        <f>5-2=2</f>
        <v>0</v>
      </c>
      <c r="K8" s="29">
        <v>15</v>
      </c>
      <c r="L8" s="27">
        <v>0</v>
      </c>
      <c r="M8" s="27">
        <v>42.5</v>
      </c>
      <c r="N8" s="27">
        <v>45</v>
      </c>
    </row>
    <row r="9" spans="1:14" ht="15">
      <c r="A9" s="30">
        <v>8</v>
      </c>
      <c r="B9" s="24" t="s">
        <v>96</v>
      </c>
      <c r="C9" s="30">
        <v>23050</v>
      </c>
      <c r="D9" s="30">
        <v>2407</v>
      </c>
      <c r="E9" s="30">
        <v>18</v>
      </c>
      <c r="F9" s="30" t="s">
        <v>68</v>
      </c>
      <c r="G9" s="30">
        <v>9</v>
      </c>
      <c r="H9" s="30">
        <v>6</v>
      </c>
      <c r="I9" s="30">
        <v>2363</v>
      </c>
      <c r="J9" s="31" t="b">
        <f>4-1=4</f>
        <v>0</v>
      </c>
      <c r="K9" s="31">
        <v>-5.6</v>
      </c>
      <c r="L9" s="30">
        <v>0</v>
      </c>
      <c r="M9" s="30">
        <v>42</v>
      </c>
      <c r="N9" s="30">
        <v>46</v>
      </c>
    </row>
    <row r="10" spans="1:14" ht="28.5">
      <c r="A10" s="27">
        <v>9</v>
      </c>
      <c r="B10" s="28" t="s">
        <v>97</v>
      </c>
      <c r="C10" s="27">
        <v>19329</v>
      </c>
      <c r="D10" s="27">
        <v>2361</v>
      </c>
      <c r="E10" s="27">
        <v>24</v>
      </c>
      <c r="F10" s="27" t="s">
        <v>68</v>
      </c>
      <c r="G10" s="27">
        <v>9</v>
      </c>
      <c r="H10" s="27">
        <v>5.5</v>
      </c>
      <c r="I10" s="27">
        <v>2361</v>
      </c>
      <c r="J10" s="29" t="b">
        <f>5-3=1</f>
        <v>0</v>
      </c>
      <c r="K10" s="29">
        <v>1.6</v>
      </c>
      <c r="L10" s="27">
        <v>0</v>
      </c>
      <c r="M10" s="27">
        <v>46</v>
      </c>
      <c r="N10" s="27">
        <v>50</v>
      </c>
    </row>
    <row r="11" spans="1:14" ht="15">
      <c r="A11" s="30">
        <v>10</v>
      </c>
      <c r="B11" s="24" t="s">
        <v>98</v>
      </c>
      <c r="C11" s="30">
        <v>23238</v>
      </c>
      <c r="D11" s="30">
        <v>2421</v>
      </c>
      <c r="E11" s="30">
        <v>18</v>
      </c>
      <c r="F11" s="30" t="s">
        <v>68</v>
      </c>
      <c r="G11" s="30">
        <v>9</v>
      </c>
      <c r="H11" s="30">
        <v>5.5</v>
      </c>
      <c r="I11" s="30">
        <v>2327</v>
      </c>
      <c r="J11" s="31" t="b">
        <f>4-2=3</f>
        <v>0</v>
      </c>
      <c r="K11" s="31">
        <v>-20.8</v>
      </c>
      <c r="L11" s="30">
        <v>0</v>
      </c>
      <c r="M11" s="30">
        <v>44.5</v>
      </c>
      <c r="N11" s="30">
        <v>49</v>
      </c>
    </row>
    <row r="12" spans="1:14" ht="28.5">
      <c r="A12" s="27">
        <v>11</v>
      </c>
      <c r="B12" s="28" t="s">
        <v>99</v>
      </c>
      <c r="C12" s="27">
        <v>25313</v>
      </c>
      <c r="D12" s="27">
        <v>2220</v>
      </c>
      <c r="E12" s="27">
        <v>14</v>
      </c>
      <c r="F12" s="27" t="s">
        <v>68</v>
      </c>
      <c r="G12" s="27">
        <v>9</v>
      </c>
      <c r="H12" s="27">
        <v>5.5</v>
      </c>
      <c r="I12" s="27">
        <v>2334</v>
      </c>
      <c r="J12" s="29" t="b">
        <f>4-3=1</f>
        <v>1</v>
      </c>
      <c r="K12" s="29">
        <v>31.6</v>
      </c>
      <c r="L12" s="27">
        <v>0</v>
      </c>
      <c r="M12" s="27">
        <v>42.5</v>
      </c>
      <c r="N12" s="27">
        <v>45.5</v>
      </c>
    </row>
    <row r="13" spans="1:14" ht="28.5">
      <c r="A13" s="30">
        <v>12</v>
      </c>
      <c r="B13" s="24" t="s">
        <v>100</v>
      </c>
      <c r="C13" s="30">
        <v>23166</v>
      </c>
      <c r="D13" s="30">
        <v>2303</v>
      </c>
      <c r="E13" s="30">
        <v>18</v>
      </c>
      <c r="F13" s="30" t="s">
        <v>68</v>
      </c>
      <c r="G13" s="30">
        <v>9</v>
      </c>
      <c r="H13" s="30">
        <v>5.5</v>
      </c>
      <c r="I13" s="30">
        <v>2301</v>
      </c>
      <c r="J13" s="31" t="b">
        <f>4-2=3</f>
        <v>0</v>
      </c>
      <c r="K13" s="31">
        <v>0</v>
      </c>
      <c r="L13" s="30">
        <v>0</v>
      </c>
      <c r="M13" s="30">
        <v>41</v>
      </c>
      <c r="N13" s="30">
        <v>44.5</v>
      </c>
    </row>
    <row r="14" spans="1:14" ht="28.5">
      <c r="A14" s="27">
        <v>13</v>
      </c>
      <c r="B14" s="28" t="s">
        <v>101</v>
      </c>
      <c r="C14" s="27">
        <v>718</v>
      </c>
      <c r="D14" s="27">
        <v>2096</v>
      </c>
      <c r="E14" s="27">
        <v>40</v>
      </c>
      <c r="F14" s="27" t="s">
        <v>68</v>
      </c>
      <c r="G14" s="27">
        <v>9</v>
      </c>
      <c r="H14" s="27">
        <v>5.5</v>
      </c>
      <c r="I14" s="27">
        <v>2187</v>
      </c>
      <c r="J14" s="29" t="b">
        <f>3-2=3</f>
        <v>0</v>
      </c>
      <c r="K14" s="29">
        <v>22.9</v>
      </c>
      <c r="L14" s="27">
        <v>0</v>
      </c>
      <c r="M14" s="27">
        <v>36</v>
      </c>
      <c r="N14" s="27">
        <v>38</v>
      </c>
    </row>
    <row r="15" spans="1:14" ht="28.5">
      <c r="A15" s="30">
        <v>14</v>
      </c>
      <c r="B15" s="24" t="s">
        <v>102</v>
      </c>
      <c r="C15" s="30">
        <v>1982</v>
      </c>
      <c r="D15" s="30">
        <v>2271</v>
      </c>
      <c r="E15" s="30">
        <v>48</v>
      </c>
      <c r="F15" s="30" t="s">
        <v>68</v>
      </c>
      <c r="G15" s="30">
        <v>9</v>
      </c>
      <c r="H15" s="30">
        <v>5</v>
      </c>
      <c r="I15" s="30">
        <v>2236</v>
      </c>
      <c r="J15" s="31" t="b">
        <f>4-3=2</f>
        <v>0</v>
      </c>
      <c r="K15" s="31">
        <v>-4.7</v>
      </c>
      <c r="L15" s="30">
        <v>0</v>
      </c>
      <c r="M15" s="30">
        <v>40</v>
      </c>
      <c r="N15" s="30">
        <v>43.5</v>
      </c>
    </row>
    <row r="16" spans="1:14" ht="15">
      <c r="A16" s="27">
        <v>15</v>
      </c>
      <c r="B16" s="28" t="s">
        <v>103</v>
      </c>
      <c r="C16" s="27">
        <v>20584</v>
      </c>
      <c r="D16" s="27">
        <v>2214</v>
      </c>
      <c r="E16" s="27">
        <v>23</v>
      </c>
      <c r="F16" s="27" t="s">
        <v>104</v>
      </c>
      <c r="G16" s="27">
        <v>9</v>
      </c>
      <c r="H16" s="27">
        <v>5</v>
      </c>
      <c r="I16" s="27">
        <v>2217</v>
      </c>
      <c r="J16" s="29" t="b">
        <f>4-3=2</f>
        <v>0</v>
      </c>
      <c r="K16" s="29">
        <v>0.7</v>
      </c>
      <c r="L16" s="27">
        <v>0</v>
      </c>
      <c r="M16" s="27">
        <v>39</v>
      </c>
      <c r="N16" s="27">
        <v>42</v>
      </c>
    </row>
    <row r="17" spans="1:14" ht="28.5">
      <c r="A17" s="30">
        <v>16</v>
      </c>
      <c r="B17" s="24" t="s">
        <v>105</v>
      </c>
      <c r="C17" s="30">
        <v>198264</v>
      </c>
      <c r="D17" s="30">
        <v>2054</v>
      </c>
      <c r="E17" s="30">
        <v>15</v>
      </c>
      <c r="F17" s="30" t="s">
        <v>104</v>
      </c>
      <c r="G17" s="30">
        <v>9</v>
      </c>
      <c r="H17" s="30">
        <v>5</v>
      </c>
      <c r="I17" s="30">
        <v>2078</v>
      </c>
      <c r="J17" s="31" t="b">
        <f>3-3=2</f>
        <v>0</v>
      </c>
      <c r="K17" s="31">
        <v>26.5</v>
      </c>
      <c r="L17" s="30">
        <v>0</v>
      </c>
      <c r="M17" s="30">
        <v>33.5</v>
      </c>
      <c r="N17" s="30">
        <v>36</v>
      </c>
    </row>
    <row r="18" spans="1:14" ht="28.5">
      <c r="A18" s="27">
        <v>17</v>
      </c>
      <c r="B18" s="28" t="s">
        <v>106</v>
      </c>
      <c r="C18" s="27">
        <v>428</v>
      </c>
      <c r="D18" s="27">
        <v>2172</v>
      </c>
      <c r="E18" s="27">
        <v>36</v>
      </c>
      <c r="F18" s="27" t="s">
        <v>68</v>
      </c>
      <c r="G18" s="27">
        <v>9</v>
      </c>
      <c r="H18" s="27">
        <v>4.5</v>
      </c>
      <c r="I18" s="27">
        <v>2279</v>
      </c>
      <c r="J18" s="29" t="b">
        <f>4-3=1</f>
        <v>1</v>
      </c>
      <c r="K18" s="29">
        <v>24.2</v>
      </c>
      <c r="L18" s="27">
        <v>0</v>
      </c>
      <c r="M18" s="27">
        <v>44.5</v>
      </c>
      <c r="N18" s="27">
        <v>48.5</v>
      </c>
    </row>
    <row r="19" spans="1:14" ht="15">
      <c r="A19" s="30">
        <v>18</v>
      </c>
      <c r="B19" s="24" t="s">
        <v>107</v>
      </c>
      <c r="C19" s="30">
        <v>7042</v>
      </c>
      <c r="D19" s="30">
        <v>2291</v>
      </c>
      <c r="E19" s="30">
        <v>49</v>
      </c>
      <c r="F19" s="30" t="s">
        <v>68</v>
      </c>
      <c r="G19" s="30">
        <v>9</v>
      </c>
      <c r="H19" s="30">
        <v>4.5</v>
      </c>
      <c r="I19" s="30">
        <v>2273</v>
      </c>
      <c r="J19" s="31" t="b">
        <f>3-3=2</f>
        <v>0</v>
      </c>
      <c r="K19" s="31">
        <v>-5.3</v>
      </c>
      <c r="L19" s="30">
        <v>0</v>
      </c>
      <c r="M19" s="30">
        <v>43</v>
      </c>
      <c r="N19" s="30">
        <v>46</v>
      </c>
    </row>
    <row r="20" spans="1:14" ht="15">
      <c r="A20" s="27">
        <v>19</v>
      </c>
      <c r="B20" s="28" t="s">
        <v>108</v>
      </c>
      <c r="C20" s="27">
        <v>23757</v>
      </c>
      <c r="D20" s="27">
        <v>2181</v>
      </c>
      <c r="E20" s="27">
        <v>20</v>
      </c>
      <c r="F20" s="27" t="s">
        <v>68</v>
      </c>
      <c r="G20" s="27">
        <v>9</v>
      </c>
      <c r="H20" s="27">
        <v>4.5</v>
      </c>
      <c r="I20" s="27">
        <v>2210</v>
      </c>
      <c r="J20" s="29" t="b">
        <f>3-3=3</f>
        <v>0</v>
      </c>
      <c r="K20" s="29">
        <v>12.4</v>
      </c>
      <c r="L20" s="27">
        <v>0</v>
      </c>
      <c r="M20" s="27">
        <v>40</v>
      </c>
      <c r="N20" s="27">
        <v>43.5</v>
      </c>
    </row>
    <row r="21" spans="1:14" ht="15">
      <c r="A21" s="30">
        <v>20</v>
      </c>
      <c r="B21" s="24" t="s">
        <v>109</v>
      </c>
      <c r="C21" s="30">
        <v>300</v>
      </c>
      <c r="D21" s="30">
        <v>2135</v>
      </c>
      <c r="E21" s="30">
        <v>43</v>
      </c>
      <c r="F21" s="30" t="s">
        <v>68</v>
      </c>
      <c r="G21" s="30">
        <v>9</v>
      </c>
      <c r="H21" s="30">
        <v>4.5</v>
      </c>
      <c r="I21" s="30">
        <v>2186</v>
      </c>
      <c r="J21" s="31" t="b">
        <f>4-4=1</f>
        <v>0</v>
      </c>
      <c r="K21" s="31">
        <v>17.3</v>
      </c>
      <c r="L21" s="30">
        <v>0</v>
      </c>
      <c r="M21" s="30">
        <v>39.5</v>
      </c>
      <c r="N21" s="30">
        <v>41.5</v>
      </c>
    </row>
    <row r="22" spans="1:14" ht="15">
      <c r="A22" s="27">
        <v>21</v>
      </c>
      <c r="B22" s="28" t="s">
        <v>110</v>
      </c>
      <c r="C22" s="27">
        <v>15585</v>
      </c>
      <c r="D22" s="27">
        <v>2172</v>
      </c>
      <c r="E22" s="27">
        <v>32</v>
      </c>
      <c r="F22" s="27" t="s">
        <v>68</v>
      </c>
      <c r="G22" s="27">
        <v>9</v>
      </c>
      <c r="H22" s="27">
        <v>4.5</v>
      </c>
      <c r="I22" s="27">
        <v>2154</v>
      </c>
      <c r="J22" s="29" t="b">
        <f>3-4=1</f>
        <v>0</v>
      </c>
      <c r="K22" s="29">
        <v>-1.7</v>
      </c>
      <c r="L22" s="27">
        <v>0</v>
      </c>
      <c r="M22" s="27">
        <v>38.5</v>
      </c>
      <c r="N22" s="27">
        <v>41.5</v>
      </c>
    </row>
    <row r="23" spans="1:14" ht="15">
      <c r="A23" s="30">
        <v>22</v>
      </c>
      <c r="B23" s="24" t="s">
        <v>111</v>
      </c>
      <c r="C23" s="30">
        <v>4520</v>
      </c>
      <c r="D23" s="30">
        <v>2047</v>
      </c>
      <c r="E23" s="30">
        <v>44</v>
      </c>
      <c r="F23" s="30" t="s">
        <v>68</v>
      </c>
      <c r="G23" s="30">
        <v>9</v>
      </c>
      <c r="H23" s="30">
        <v>4.5</v>
      </c>
      <c r="I23" s="30">
        <v>2187</v>
      </c>
      <c r="J23" s="31" t="b">
        <f>4-4=1</f>
        <v>0</v>
      </c>
      <c r="K23" s="31">
        <v>36.1</v>
      </c>
      <c r="L23" s="30">
        <v>0</v>
      </c>
      <c r="M23" s="30">
        <v>37.5</v>
      </c>
      <c r="N23" s="30">
        <v>40</v>
      </c>
    </row>
    <row r="24" spans="1:14" ht="15">
      <c r="A24" s="27">
        <v>23</v>
      </c>
      <c r="B24" s="28" t="s">
        <v>112</v>
      </c>
      <c r="C24" s="27">
        <v>995</v>
      </c>
      <c r="D24" s="27">
        <v>1963</v>
      </c>
      <c r="E24" s="27">
        <v>48</v>
      </c>
      <c r="F24" s="27" t="s">
        <v>68</v>
      </c>
      <c r="G24" s="27">
        <v>9</v>
      </c>
      <c r="H24" s="27">
        <v>4.5</v>
      </c>
      <c r="I24" s="27">
        <v>2101</v>
      </c>
      <c r="J24" s="29" t="b">
        <f>3-4=1</f>
        <v>0</v>
      </c>
      <c r="K24" s="29">
        <v>27.9</v>
      </c>
      <c r="L24" s="27">
        <v>0</v>
      </c>
      <c r="M24" s="27">
        <v>36</v>
      </c>
      <c r="N24" s="27">
        <v>39.5</v>
      </c>
    </row>
    <row r="25" spans="1:14" ht="15">
      <c r="A25" s="30">
        <v>24</v>
      </c>
      <c r="B25" s="24" t="s">
        <v>113</v>
      </c>
      <c r="C25" s="30">
        <v>25284</v>
      </c>
      <c r="D25" s="30">
        <v>2139</v>
      </c>
      <c r="E25" s="30">
        <v>17</v>
      </c>
      <c r="F25" s="30" t="s">
        <v>68</v>
      </c>
      <c r="G25" s="30">
        <v>9</v>
      </c>
      <c r="H25" s="30">
        <v>4</v>
      </c>
      <c r="I25" s="30">
        <v>2168</v>
      </c>
      <c r="J25" s="31" t="b">
        <f>2-2=4</f>
        <v>0</v>
      </c>
      <c r="K25" s="31">
        <v>19.600000000000001</v>
      </c>
      <c r="L25" s="30">
        <v>0</v>
      </c>
      <c r="M25" s="30">
        <v>38</v>
      </c>
      <c r="N25" s="30">
        <v>41.5</v>
      </c>
    </row>
    <row r="26" spans="1:14" ht="28.5">
      <c r="A26" s="27">
        <v>25</v>
      </c>
      <c r="B26" s="28" t="s">
        <v>114</v>
      </c>
      <c r="C26" s="27">
        <v>23079</v>
      </c>
      <c r="D26" s="27">
        <v>2183</v>
      </c>
      <c r="E26" s="27">
        <v>18</v>
      </c>
      <c r="F26" s="27" t="s">
        <v>68</v>
      </c>
      <c r="G26" s="27">
        <v>9</v>
      </c>
      <c r="H26" s="27">
        <v>4</v>
      </c>
      <c r="I26" s="27">
        <v>2066</v>
      </c>
      <c r="J26" s="29" t="b">
        <f>3-4=2</f>
        <v>0</v>
      </c>
      <c r="K26" s="29">
        <v>-34.5</v>
      </c>
      <c r="L26" s="27">
        <v>0</v>
      </c>
      <c r="M26" s="27">
        <v>37.5</v>
      </c>
      <c r="N26" s="27">
        <v>40.5</v>
      </c>
    </row>
    <row r="27" spans="1:14" ht="28.5">
      <c r="A27" s="30">
        <v>26</v>
      </c>
      <c r="B27" s="24" t="s">
        <v>115</v>
      </c>
      <c r="C27" s="30">
        <v>3384</v>
      </c>
      <c r="D27" s="30">
        <v>2289</v>
      </c>
      <c r="E27" s="30">
        <v>43</v>
      </c>
      <c r="F27" s="30" t="s">
        <v>68</v>
      </c>
      <c r="G27" s="30">
        <v>9</v>
      </c>
      <c r="H27" s="30">
        <v>4</v>
      </c>
      <c r="I27" s="30">
        <v>2122</v>
      </c>
      <c r="J27" s="31" t="b">
        <f>3-3=2</f>
        <v>0</v>
      </c>
      <c r="K27" s="31">
        <v>-35.200000000000003</v>
      </c>
      <c r="L27" s="30">
        <v>0</v>
      </c>
      <c r="M27" s="30">
        <v>36.5</v>
      </c>
      <c r="N27" s="30">
        <v>39.5</v>
      </c>
    </row>
    <row r="28" spans="1:14" ht="28.5">
      <c r="A28" s="27">
        <v>27</v>
      </c>
      <c r="B28" s="28" t="s">
        <v>116</v>
      </c>
      <c r="C28" s="27">
        <v>441</v>
      </c>
      <c r="D28" s="27">
        <v>2034</v>
      </c>
      <c r="E28" s="27">
        <v>43</v>
      </c>
      <c r="F28" s="27" t="s">
        <v>68</v>
      </c>
      <c r="G28" s="27">
        <v>9</v>
      </c>
      <c r="H28" s="27">
        <v>4</v>
      </c>
      <c r="I28" s="27">
        <v>2034</v>
      </c>
      <c r="J28" s="29" t="b">
        <f>4-5=0</f>
        <v>0</v>
      </c>
      <c r="K28" s="29">
        <v>-2.6</v>
      </c>
      <c r="L28" s="27">
        <v>0</v>
      </c>
      <c r="M28" s="27">
        <v>35</v>
      </c>
      <c r="N28" s="27">
        <v>38</v>
      </c>
    </row>
    <row r="29" spans="1:14" ht="15">
      <c r="A29" s="30">
        <v>28</v>
      </c>
      <c r="B29" s="24" t="s">
        <v>117</v>
      </c>
      <c r="C29" s="30">
        <v>14922</v>
      </c>
      <c r="D29" s="30">
        <v>2044</v>
      </c>
      <c r="E29" s="30">
        <v>30</v>
      </c>
      <c r="F29" s="30" t="s">
        <v>68</v>
      </c>
      <c r="G29" s="30">
        <v>9</v>
      </c>
      <c r="H29" s="30">
        <v>4</v>
      </c>
      <c r="I29" s="30">
        <v>2079</v>
      </c>
      <c r="J29" s="31" t="b">
        <f>2-3=4</f>
        <v>0</v>
      </c>
      <c r="K29" s="31">
        <v>12</v>
      </c>
      <c r="L29" s="30">
        <v>0</v>
      </c>
      <c r="M29" s="30">
        <v>34.5</v>
      </c>
      <c r="N29" s="30">
        <v>38</v>
      </c>
    </row>
    <row r="30" spans="1:14" ht="28.5">
      <c r="A30" s="27">
        <v>29</v>
      </c>
      <c r="B30" s="28" t="s">
        <v>118</v>
      </c>
      <c r="C30" s="27">
        <v>11872</v>
      </c>
      <c r="D30" s="27">
        <v>2071</v>
      </c>
      <c r="E30" s="27">
        <v>52</v>
      </c>
      <c r="F30" s="27" t="s">
        <v>104</v>
      </c>
      <c r="G30" s="27">
        <v>9</v>
      </c>
      <c r="H30" s="27">
        <v>4</v>
      </c>
      <c r="I30" s="27">
        <v>2081</v>
      </c>
      <c r="J30" s="29" t="b">
        <f>2-3=3</f>
        <v>0</v>
      </c>
      <c r="K30" s="29">
        <v>5.8</v>
      </c>
      <c r="L30" s="27">
        <v>0</v>
      </c>
      <c r="M30" s="27">
        <v>32</v>
      </c>
      <c r="N30" s="27">
        <v>34.5</v>
      </c>
    </row>
    <row r="31" spans="1:14" ht="15">
      <c r="A31" s="30">
        <v>30</v>
      </c>
      <c r="B31" s="24" t="s">
        <v>119</v>
      </c>
      <c r="C31" s="30">
        <v>5824</v>
      </c>
      <c r="D31" s="30">
        <v>2036</v>
      </c>
      <c r="E31" s="30">
        <v>55</v>
      </c>
      <c r="F31" s="30" t="s">
        <v>68</v>
      </c>
      <c r="G31" s="30">
        <v>9</v>
      </c>
      <c r="H31" s="30">
        <v>4</v>
      </c>
      <c r="I31" s="30">
        <v>1987</v>
      </c>
      <c r="J31" s="31" t="b">
        <f>2-3=4</f>
        <v>0</v>
      </c>
      <c r="K31" s="31">
        <v>-13.9</v>
      </c>
      <c r="L31" s="30">
        <v>0</v>
      </c>
      <c r="M31" s="30">
        <v>31.5</v>
      </c>
      <c r="N31" s="30">
        <v>33.5</v>
      </c>
    </row>
    <row r="32" spans="1:14" ht="28.5">
      <c r="A32" s="27">
        <v>31</v>
      </c>
      <c r="B32" s="28" t="s">
        <v>120</v>
      </c>
      <c r="C32" s="27">
        <v>18024</v>
      </c>
      <c r="D32" s="27">
        <v>2065</v>
      </c>
      <c r="E32" s="27">
        <v>26</v>
      </c>
      <c r="F32" s="27" t="s">
        <v>104</v>
      </c>
      <c r="G32" s="27">
        <v>9</v>
      </c>
      <c r="H32" s="27">
        <v>4</v>
      </c>
      <c r="I32" s="27">
        <v>2026</v>
      </c>
      <c r="J32" s="29" t="b">
        <f>3-3=2</f>
        <v>0</v>
      </c>
      <c r="K32" s="29">
        <v>-6.7</v>
      </c>
      <c r="L32" s="27">
        <v>0</v>
      </c>
      <c r="M32" s="27">
        <v>31</v>
      </c>
      <c r="N32" s="27">
        <v>33</v>
      </c>
    </row>
    <row r="33" spans="1:14" ht="15">
      <c r="A33" s="30">
        <v>32</v>
      </c>
      <c r="B33" s="24" t="s">
        <v>121</v>
      </c>
      <c r="C33" s="30">
        <v>192988</v>
      </c>
      <c r="D33" s="30">
        <v>1939</v>
      </c>
      <c r="E33" s="30">
        <v>56</v>
      </c>
      <c r="F33" s="30" t="s">
        <v>68</v>
      </c>
      <c r="G33" s="30">
        <v>9</v>
      </c>
      <c r="H33" s="30">
        <v>4</v>
      </c>
      <c r="I33" s="30">
        <v>1959</v>
      </c>
      <c r="J33" s="31" t="b">
        <f>1-3=4</f>
        <v>0</v>
      </c>
      <c r="K33" s="31">
        <v>4.5999999999999996</v>
      </c>
      <c r="L33" s="30">
        <v>0</v>
      </c>
      <c r="M33" s="30">
        <v>31</v>
      </c>
      <c r="N33" s="30">
        <v>33</v>
      </c>
    </row>
    <row r="34" spans="1:14" ht="28.5">
      <c r="A34" s="27">
        <v>33</v>
      </c>
      <c r="B34" s="28" t="s">
        <v>122</v>
      </c>
      <c r="C34" s="27">
        <v>24950</v>
      </c>
      <c r="D34" s="27">
        <v>2058</v>
      </c>
      <c r="E34" s="27">
        <v>13</v>
      </c>
      <c r="F34" s="27" t="s">
        <v>68</v>
      </c>
      <c r="G34" s="27">
        <v>9</v>
      </c>
      <c r="H34" s="27">
        <v>3.5</v>
      </c>
      <c r="I34" s="27">
        <v>1983</v>
      </c>
      <c r="J34" s="29" t="b">
        <f>1-3=2</f>
        <v>0</v>
      </c>
      <c r="K34" s="29">
        <v>-12.8</v>
      </c>
      <c r="L34" s="27">
        <v>0</v>
      </c>
      <c r="M34" s="27">
        <v>36.5</v>
      </c>
      <c r="N34" s="27">
        <v>39.5</v>
      </c>
    </row>
    <row r="35" spans="1:14" ht="28.5">
      <c r="A35" s="30">
        <v>34</v>
      </c>
      <c r="B35" s="24" t="s">
        <v>123</v>
      </c>
      <c r="C35" s="30">
        <v>193303</v>
      </c>
      <c r="D35" s="30">
        <v>1951</v>
      </c>
      <c r="E35" s="30">
        <v>14</v>
      </c>
      <c r="F35" s="30" t="s">
        <v>68</v>
      </c>
      <c r="G35" s="30">
        <v>9</v>
      </c>
      <c r="H35" s="30">
        <v>3.5</v>
      </c>
      <c r="I35" s="30">
        <v>1935</v>
      </c>
      <c r="J35" s="31" t="b">
        <f>1-4=2</f>
        <v>0</v>
      </c>
      <c r="K35" s="31">
        <v>-4.7</v>
      </c>
      <c r="L35" s="30">
        <v>0</v>
      </c>
      <c r="M35" s="30">
        <v>28.5</v>
      </c>
      <c r="N35" s="30">
        <v>31</v>
      </c>
    </row>
    <row r="36" spans="1:14" ht="15">
      <c r="A36" s="27">
        <v>35</v>
      </c>
      <c r="B36" s="28" t="s">
        <v>124</v>
      </c>
      <c r="C36" s="27">
        <v>11262</v>
      </c>
      <c r="D36" s="27">
        <v>2082</v>
      </c>
      <c r="E36" s="27">
        <v>43</v>
      </c>
      <c r="F36" s="27" t="s">
        <v>68</v>
      </c>
      <c r="G36" s="27">
        <v>9</v>
      </c>
      <c r="H36" s="27">
        <v>3.5</v>
      </c>
      <c r="I36" s="27">
        <v>1919</v>
      </c>
      <c r="J36" s="29" t="b">
        <f>2-4=2</f>
        <v>0</v>
      </c>
      <c r="K36" s="29">
        <v>-40</v>
      </c>
      <c r="L36" s="27">
        <v>0</v>
      </c>
      <c r="M36" s="27">
        <v>26</v>
      </c>
      <c r="N36" s="27">
        <v>28</v>
      </c>
    </row>
    <row r="37" spans="1:14" ht="28.5">
      <c r="A37" s="30">
        <v>36</v>
      </c>
      <c r="B37" s="24" t="s">
        <v>125</v>
      </c>
      <c r="C37" s="30">
        <v>25131</v>
      </c>
      <c r="D37" s="30">
        <v>1976</v>
      </c>
      <c r="E37" s="30">
        <v>15</v>
      </c>
      <c r="F37" s="30" t="s">
        <v>68</v>
      </c>
      <c r="G37" s="30">
        <v>9</v>
      </c>
      <c r="H37" s="30">
        <v>3</v>
      </c>
      <c r="I37" s="30">
        <v>1888</v>
      </c>
      <c r="J37" s="31" t="b">
        <f>2-5=1</f>
        <v>0</v>
      </c>
      <c r="K37" s="31">
        <v>-14.5</v>
      </c>
      <c r="L37" s="30">
        <v>0</v>
      </c>
      <c r="M37" s="30">
        <v>31</v>
      </c>
      <c r="N37" s="30">
        <v>34</v>
      </c>
    </row>
    <row r="38" spans="1:14" ht="15">
      <c r="A38" s="27">
        <v>37</v>
      </c>
      <c r="B38" s="28" t="s">
        <v>126</v>
      </c>
      <c r="C38" s="27">
        <v>3357</v>
      </c>
      <c r="D38" s="27">
        <v>1941</v>
      </c>
      <c r="E38" s="27">
        <v>44</v>
      </c>
      <c r="F38" s="27" t="s">
        <v>68</v>
      </c>
      <c r="G38" s="27">
        <v>9</v>
      </c>
      <c r="H38" s="27">
        <v>3</v>
      </c>
      <c r="I38" s="27">
        <v>1891</v>
      </c>
      <c r="J38" s="29" t="b">
        <f>3-6=0</f>
        <v>0</v>
      </c>
      <c r="K38" s="29">
        <v>-15.2</v>
      </c>
      <c r="L38" s="27">
        <v>0</v>
      </c>
      <c r="M38" s="27">
        <v>30</v>
      </c>
      <c r="N38" s="27">
        <v>32</v>
      </c>
    </row>
    <row r="39" spans="1:14" ht="15">
      <c r="A39" s="30">
        <v>38</v>
      </c>
      <c r="B39" s="24" t="s">
        <v>127</v>
      </c>
      <c r="C39" s="30">
        <v>24568</v>
      </c>
      <c r="D39" s="30">
        <v>1988</v>
      </c>
      <c r="E39" s="30">
        <v>15</v>
      </c>
      <c r="F39" s="30" t="s">
        <v>68</v>
      </c>
      <c r="G39" s="30">
        <v>9</v>
      </c>
      <c r="H39" s="30">
        <v>3</v>
      </c>
      <c r="I39" s="30">
        <v>1930</v>
      </c>
      <c r="J39" s="31" t="b">
        <f>2-4=2</f>
        <v>0</v>
      </c>
      <c r="K39" s="31">
        <v>-12.7</v>
      </c>
      <c r="L39" s="30">
        <v>0</v>
      </c>
      <c r="M39" s="30">
        <v>29.5</v>
      </c>
      <c r="N39" s="30">
        <v>32</v>
      </c>
    </row>
    <row r="40" spans="1:14" ht="15">
      <c r="A40" s="27">
        <v>39</v>
      </c>
      <c r="B40" s="28" t="s">
        <v>128</v>
      </c>
      <c r="C40" s="27">
        <v>24990</v>
      </c>
      <c r="D40" s="27">
        <v>1991</v>
      </c>
      <c r="E40" s="27">
        <v>14</v>
      </c>
      <c r="F40" s="27" t="s">
        <v>68</v>
      </c>
      <c r="G40" s="27">
        <v>9</v>
      </c>
      <c r="H40" s="27">
        <v>2.5</v>
      </c>
      <c r="I40" s="27">
        <v>1881</v>
      </c>
      <c r="J40" s="29" t="b">
        <f>2-6=0</f>
        <v>0</v>
      </c>
      <c r="K40" s="29">
        <v>-30.4</v>
      </c>
      <c r="L40" s="27">
        <v>0</v>
      </c>
      <c r="M40" s="27">
        <v>34.5</v>
      </c>
      <c r="N40" s="27">
        <v>37</v>
      </c>
    </row>
    <row r="41" spans="1:14" ht="15">
      <c r="A41" s="30">
        <v>40</v>
      </c>
      <c r="B41" s="24" t="s">
        <v>129</v>
      </c>
      <c r="C41" s="30">
        <v>194662</v>
      </c>
      <c r="D41" s="30">
        <v>1858</v>
      </c>
      <c r="E41" s="30">
        <v>11</v>
      </c>
      <c r="F41" s="30" t="s">
        <v>68</v>
      </c>
      <c r="G41" s="30">
        <v>9</v>
      </c>
      <c r="H41" s="30">
        <v>2.5</v>
      </c>
      <c r="I41" s="30">
        <v>1756</v>
      </c>
      <c r="J41" s="31" t="b">
        <f>0-5=2</f>
        <v>0</v>
      </c>
      <c r="K41" s="31">
        <v>-25.3</v>
      </c>
      <c r="L41" s="30">
        <v>0</v>
      </c>
      <c r="M41" s="30">
        <v>32</v>
      </c>
      <c r="N41" s="30">
        <v>34.5</v>
      </c>
    </row>
    <row r="42" spans="1:14" ht="15">
      <c r="A42" s="27">
        <v>41</v>
      </c>
      <c r="B42" s="28" t="s">
        <v>130</v>
      </c>
      <c r="C42" s="27">
        <v>193445</v>
      </c>
      <c r="D42" s="27">
        <v>2016</v>
      </c>
      <c r="E42" s="27">
        <v>15</v>
      </c>
      <c r="F42" s="27" t="s">
        <v>104</v>
      </c>
      <c r="G42" s="27">
        <v>9</v>
      </c>
      <c r="H42" s="27">
        <v>2.5</v>
      </c>
      <c r="I42" s="27">
        <v>1920</v>
      </c>
      <c r="J42" s="29" t="b">
        <f>2-5=1</f>
        <v>0</v>
      </c>
      <c r="K42" s="29">
        <v>-18.100000000000001</v>
      </c>
      <c r="L42" s="27">
        <v>0</v>
      </c>
      <c r="M42" s="27">
        <v>31</v>
      </c>
      <c r="N42" s="27">
        <v>34</v>
      </c>
    </row>
    <row r="43" spans="1:14" ht="15">
      <c r="A43" s="30">
        <v>42</v>
      </c>
      <c r="B43" s="24" t="s">
        <v>131</v>
      </c>
      <c r="C43" s="30">
        <v>20891</v>
      </c>
      <c r="D43" s="30">
        <v>1995</v>
      </c>
      <c r="E43" s="30">
        <v>23</v>
      </c>
      <c r="F43" s="30" t="s">
        <v>68</v>
      </c>
      <c r="G43" s="30">
        <v>9</v>
      </c>
      <c r="H43" s="30">
        <v>1.5</v>
      </c>
      <c r="I43" s="30">
        <v>1783</v>
      </c>
      <c r="J43" s="31" t="b">
        <f>0-4=2</f>
        <v>0</v>
      </c>
      <c r="K43" s="31">
        <v>-37.200000000000003</v>
      </c>
      <c r="L43" s="30">
        <v>0</v>
      </c>
      <c r="M43" s="30">
        <v>30.5</v>
      </c>
      <c r="N43" s="30">
        <v>32</v>
      </c>
    </row>
    <row r="44" spans="1:14" ht="28.5">
      <c r="A44" s="27">
        <v>43</v>
      </c>
      <c r="B44" s="28" t="s">
        <v>132</v>
      </c>
      <c r="C44" s="27">
        <v>3020</v>
      </c>
      <c r="D44" s="27">
        <v>2382</v>
      </c>
      <c r="E44" s="27">
        <v>72</v>
      </c>
      <c r="F44" s="27" t="s">
        <v>68</v>
      </c>
      <c r="G44" s="27">
        <v>2</v>
      </c>
      <c r="H44" s="27">
        <v>1</v>
      </c>
      <c r="I44" s="27">
        <v>2181</v>
      </c>
      <c r="J44" s="29" t="b">
        <f>1-1=0</f>
        <v>1</v>
      </c>
      <c r="K44" s="29">
        <v>-11.5</v>
      </c>
      <c r="L44" s="27">
        <v>0</v>
      </c>
      <c r="M44" s="27">
        <v>6</v>
      </c>
      <c r="N44" s="27">
        <v>9.5</v>
      </c>
    </row>
    <row r="45" spans="1:14" ht="28.5">
      <c r="A45" s="30">
        <v>44</v>
      </c>
      <c r="B45" s="24" t="s">
        <v>133</v>
      </c>
      <c r="C45" s="30">
        <v>13247</v>
      </c>
      <c r="D45" s="30">
        <v>2252</v>
      </c>
      <c r="E45" s="30">
        <v>72</v>
      </c>
      <c r="F45" s="30" t="s">
        <v>68</v>
      </c>
      <c r="G45" s="30">
        <v>3</v>
      </c>
      <c r="H45" s="30">
        <v>0.5</v>
      </c>
      <c r="I45" s="30">
        <v>1773</v>
      </c>
      <c r="J45" s="31" t="b">
        <f>0-1=0</f>
        <v>0</v>
      </c>
      <c r="K45" s="31">
        <v>-11.9</v>
      </c>
      <c r="L45" s="30">
        <v>0</v>
      </c>
      <c r="M45" s="30">
        <v>9</v>
      </c>
      <c r="N45" s="30">
        <v>13</v>
      </c>
    </row>
  </sheetData>
  <hyperlinks>
    <hyperlink ref="B2" r:id="rId1" display="https://www.chess.org.il/Tournaments/PlayerInTournament.aspx?Id=492511" xr:uid="{28BD43ED-A891-4D51-B3EA-59656793B4CA}"/>
    <hyperlink ref="B3" r:id="rId2" display="https://www.chess.org.il/Tournaments/PlayerInTournament.aspx?Id=492505" xr:uid="{39EFA2B5-0C72-4D2A-A4FC-FB4ED56DD18F}"/>
    <hyperlink ref="B4" r:id="rId3" display="https://www.chess.org.il/Tournaments/PlayerInTournament.aspx?Id=492512" xr:uid="{D3AF0FCF-E147-4B63-930B-792A7D874368}"/>
    <hyperlink ref="B5" r:id="rId4" display="https://www.chess.org.il/Tournaments/PlayerInTournament.aspx?Id=492504" xr:uid="{0BD8B65C-C507-4A40-9EA9-6CC28CC4CFA7}"/>
    <hyperlink ref="B6" r:id="rId5" display="https://www.chess.org.il/Tournaments/PlayerInTournament.aspx?Id=492517" xr:uid="{47A25932-79F9-4347-9997-B2760A29629B}"/>
    <hyperlink ref="B7" r:id="rId6" display="https://www.chess.org.il/Tournaments/PlayerInTournament.aspx?Id=492509" xr:uid="{9B524F7A-9860-45E4-9731-CF08EB99ACA8}"/>
    <hyperlink ref="B8" r:id="rId7" display="https://www.chess.org.il/Tournaments/PlayerInTournament.aspx?Id=492516" xr:uid="{6AFF218A-C648-4410-BA4D-416200FB20DF}"/>
    <hyperlink ref="B9" r:id="rId8" display="https://www.chess.org.il/Tournaments/PlayerInTournament.aspx?Id=492508" xr:uid="{73DFF4E5-45CA-48EF-884E-3A36F7A09B87}"/>
    <hyperlink ref="B10" r:id="rId9" display="https://www.chess.org.il/Tournaments/PlayerInTournament.aspx?Id=492510" xr:uid="{EF135639-0D47-4230-A419-33D9A3CCF105}"/>
    <hyperlink ref="B11" r:id="rId10" display="https://www.chess.org.il/Tournaments/PlayerInTournament.aspx?Id=492507" xr:uid="{9977BB60-9AB4-4EAA-BAD6-AE50ADDB802D}"/>
    <hyperlink ref="B12" r:id="rId11" display="https://www.chess.org.il/Tournaments/PlayerInTournament.aspx?Id=492524" xr:uid="{0AA90C74-53C8-42C5-AEF3-50922D2D0F92}"/>
    <hyperlink ref="B13" r:id="rId12" display="https://www.chess.org.il/Tournaments/PlayerInTournament.aspx?Id=492514" xr:uid="{B31EF7D5-E65B-46FF-9965-C2AD8E8733EB}"/>
    <hyperlink ref="B14" r:id="rId13" display="https://www.chess.org.il/Tournaments/PlayerInTournament.aspx?Id=492528" xr:uid="{637F6CA8-7DD8-4549-AD82-B563CE9065F4}"/>
    <hyperlink ref="B15" r:id="rId14" display="https://www.chess.org.il/Tournaments/PlayerInTournament.aspx?Id=492518" xr:uid="{338472BC-30F3-4574-9E93-CC5060D63B0D}"/>
    <hyperlink ref="B16" r:id="rId15" display="https://www.chess.org.il/Tournaments/PlayerInTournament.aspx?Id=492521" xr:uid="{042FE18F-F36B-4E4E-AC60-B9935431A412}"/>
    <hyperlink ref="B17" r:id="rId16" display="https://www.chess.org.il/Tournaments/PlayerInTournament.aspx?Id=492544" xr:uid="{6085D183-C06B-4D47-9BA2-E793972A07CE}"/>
    <hyperlink ref="B18" r:id="rId17" display="https://www.chess.org.il/Tournaments/PlayerInTournament.aspx?Id=492522" xr:uid="{A307D6DB-6369-4547-BC02-6655F7C76093}"/>
    <hyperlink ref="B19" r:id="rId18" display="https://www.chess.org.il/Tournaments/PlayerInTournament.aspx?Id=492515" xr:uid="{FE72DF9D-BB2F-4C2E-8B41-2A289FABC0CD}"/>
    <hyperlink ref="B20" r:id="rId19" display="https://www.chess.org.il/Tournaments/PlayerInTournament.aspx?Id=492523" xr:uid="{E4EDC811-7A5F-4654-BB45-A8AD4CAC2903}"/>
    <hyperlink ref="B21" r:id="rId20" display="https://www.chess.org.il/Tournaments/PlayerInTournament.aspx?Id=492526" xr:uid="{DDF3C3D4-2615-45F1-997D-7DB5DAF94811}"/>
    <hyperlink ref="B22" r:id="rId21" display="https://www.chess.org.il/Tournaments/PlayerInTournament.aspx?Id=492525" xr:uid="{96778DE1-E0A5-4ED9-981B-F7A396BA9B04}"/>
    <hyperlink ref="B23" r:id="rId22" display="https://www.chess.org.il/Tournaments/PlayerInTournament.aspx?Id=492530" xr:uid="{37041EF7-D676-46FE-B617-2DA46BE36A35}"/>
    <hyperlink ref="B24" r:id="rId23" display="https://www.chess.org.il/Tournaments/PlayerInTournament.aspx?Id=492539" xr:uid="{2A8D1BE0-5562-42DC-A574-A3CAD363FDFA}"/>
    <hyperlink ref="B25" r:id="rId24" display="https://www.chess.org.il/Tournaments/PlayerInTournament.aspx?Id=492529" xr:uid="{1A0B28BA-2030-4FBB-9309-CFBD9509EAA6}"/>
    <hyperlink ref="B26" r:id="rId25" display="https://www.chess.org.il/Tournaments/PlayerInTournament.aspx?Id=492520" xr:uid="{1240C244-3942-4B01-9086-37A9B0989D58}"/>
    <hyperlink ref="B27" r:id="rId26" display="https://www.chess.org.il/Tournaments/PlayerInTournament.aspx?Id=492513" xr:uid="{05B1D38F-C5B3-44F4-918F-1C53338A9805}"/>
    <hyperlink ref="B28" r:id="rId27" display="https://www.chess.org.il/Tournaments/PlayerInTournament.aspx?Id=492534" xr:uid="{B2C2552E-3368-4823-ACA6-D9EBBB8BF590}"/>
    <hyperlink ref="B29" r:id="rId28" display="https://www.chess.org.il/Tournaments/PlayerInTournament.aspx?Id=492536" xr:uid="{6D642E9B-610B-490E-B90F-2897D0D53233}"/>
    <hyperlink ref="B30" r:id="rId29" display="https://www.chess.org.il/Tournaments/PlayerInTournament.aspx?Id=492531" xr:uid="{887A3331-C5DC-46C7-8677-3CC2EF635A7D}"/>
    <hyperlink ref="B31" r:id="rId30" display="https://www.chess.org.il/Tournaments/PlayerInTournament.aspx?Id=492535" xr:uid="{613B7AEB-23AF-4C6C-A90A-1DCC15AB71F7}"/>
    <hyperlink ref="B32" r:id="rId31" display="https://www.chess.org.il/Tournaments/PlayerInTournament.aspx?Id=492532" xr:uid="{374AF296-371E-4F45-9FF7-26E42930609C}"/>
    <hyperlink ref="B33" r:id="rId32" display="https://www.chess.org.il/Tournaments/PlayerInTournament.aspx?Id=492545" xr:uid="{08268E95-3D1F-43FE-8980-B4FF771713C3}"/>
    <hyperlink ref="B34" r:id="rId33" display="https://www.chess.org.il/Tournaments/PlayerInTournament.aspx?Id=492533" xr:uid="{DB566BC9-1164-4C59-B10E-7587BFF5C508}"/>
    <hyperlink ref="B35" r:id="rId34" display="https://www.chess.org.il/Tournaments/PlayerInTournament.aspx?Id=492542" xr:uid="{E6C66907-8541-4530-9DB4-CBBB5DED2150}"/>
    <hyperlink ref="B36" r:id="rId35" display="https://www.chess.org.il/Tournaments/PlayerInTournament.aspx?Id=492527" xr:uid="{6E751557-1E70-47BC-B9AF-FBF3AA1ED1CA}"/>
    <hyperlink ref="B37" r:id="rId36" display="https://www.chess.org.il/Tournaments/PlayerInTournament.aspx?Id=492546" xr:uid="{E3313994-237E-4D83-BE07-03D75FBAF3B6}"/>
    <hyperlink ref="B38" r:id="rId37" display="https://www.chess.org.il/Tournaments/PlayerInTournament.aspx?Id=492543" xr:uid="{DD93EE50-3BF8-4CB9-8A98-9D201371A964}"/>
    <hyperlink ref="B39" r:id="rId38" display="https://www.chess.org.il/Tournaments/PlayerInTournament.aspx?Id=492541" xr:uid="{8C660542-8034-4EFB-B37B-4B31519778B3}"/>
    <hyperlink ref="B40" r:id="rId39" display="https://www.chess.org.il/Tournaments/PlayerInTournament.aspx?Id=492538" xr:uid="{6D27FCC9-5852-43AE-B60F-223DAC56C42B}"/>
    <hyperlink ref="B41" r:id="rId40" display="https://www.chess.org.il/Tournaments/PlayerInTournament.aspx?Id=492547" xr:uid="{1232E4DD-7618-4D92-A206-92EFA2B21589}"/>
    <hyperlink ref="B42" r:id="rId41" display="https://www.chess.org.il/Tournaments/PlayerInTournament.aspx?Id=492537" xr:uid="{256C3F6F-07E0-4A02-A7E9-2C031753DE5B}"/>
    <hyperlink ref="B43" r:id="rId42" display="https://www.chess.org.il/Tournaments/PlayerInTournament.aspx?Id=492540" xr:uid="{F3803A01-46B7-4E0E-9ADC-875E9962EBE0}"/>
    <hyperlink ref="B44" r:id="rId43" display="https://www.chess.org.il/Tournaments/PlayerInTournament.aspx?Id=492506" xr:uid="{AA8FB10F-75B2-4FBE-829C-FC802153869A}"/>
    <hyperlink ref="B45" r:id="rId44" display="https://www.chess.org.il/Tournaments/PlayerInTournament.aspx?Id=492519" xr:uid="{F939130D-F0BA-4A80-81BE-001C6606E78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F46AD-268C-4A34-ADAE-BDAD586FA287}">
  <dimension ref="A1:N35"/>
  <sheetViews>
    <sheetView rightToLeft="1" topLeftCell="A24" workbookViewId="0">
      <selection activeCell="B8" sqref="B8:B35"/>
    </sheetView>
  </sheetViews>
  <sheetFormatPr defaultRowHeight="14.25"/>
  <sheetData>
    <row r="1" spans="1:14" ht="47.25">
      <c r="A1" s="26" t="s">
        <v>54</v>
      </c>
      <c r="B1" s="26" t="s">
        <v>0</v>
      </c>
      <c r="C1" s="26" t="s">
        <v>55</v>
      </c>
      <c r="D1" s="26" t="s">
        <v>56</v>
      </c>
      <c r="E1" s="26" t="s">
        <v>57</v>
      </c>
      <c r="F1" s="26" t="s">
        <v>58</v>
      </c>
      <c r="G1" s="26" t="s">
        <v>59</v>
      </c>
      <c r="H1" s="26" t="s">
        <v>60</v>
      </c>
      <c r="I1" s="26" t="s">
        <v>61</v>
      </c>
      <c r="J1" s="26" t="s">
        <v>62</v>
      </c>
      <c r="K1" s="26" t="s">
        <v>63</v>
      </c>
      <c r="L1" s="26" t="s">
        <v>65</v>
      </c>
      <c r="M1" s="26" t="s">
        <v>87</v>
      </c>
      <c r="N1" s="26" t="s">
        <v>88</v>
      </c>
    </row>
    <row r="2" spans="1:14" ht="15">
      <c r="A2" s="27">
        <v>1</v>
      </c>
      <c r="B2" s="28" t="s">
        <v>134</v>
      </c>
      <c r="C2" s="27">
        <v>24210</v>
      </c>
      <c r="D2" s="27">
        <v>2402</v>
      </c>
      <c r="E2" s="27">
        <v>16</v>
      </c>
      <c r="F2" s="27" t="s">
        <v>68</v>
      </c>
      <c r="G2" s="27">
        <v>9</v>
      </c>
      <c r="H2" s="27">
        <v>7</v>
      </c>
      <c r="I2" s="27">
        <v>2432</v>
      </c>
      <c r="J2" s="29" t="b">
        <f>6-1=2</f>
        <v>0</v>
      </c>
      <c r="K2" s="29">
        <v>9.8000000000000007</v>
      </c>
      <c r="L2" s="27">
        <v>0</v>
      </c>
      <c r="M2" s="27">
        <v>41</v>
      </c>
      <c r="N2" s="27">
        <v>43.5</v>
      </c>
    </row>
    <row r="3" spans="1:14" ht="15">
      <c r="A3" s="30">
        <v>2</v>
      </c>
      <c r="B3" s="24" t="s">
        <v>135</v>
      </c>
      <c r="C3" s="30">
        <v>7308</v>
      </c>
      <c r="D3" s="30">
        <v>2381</v>
      </c>
      <c r="E3" s="30">
        <v>47</v>
      </c>
      <c r="F3" s="30" t="s">
        <v>68</v>
      </c>
      <c r="G3" s="30">
        <v>9</v>
      </c>
      <c r="H3" s="30">
        <v>6.5</v>
      </c>
      <c r="I3" s="30">
        <v>2459</v>
      </c>
      <c r="J3" s="31" t="b">
        <f>4-0=5</f>
        <v>0</v>
      </c>
      <c r="K3" s="31">
        <v>19.8</v>
      </c>
      <c r="L3" s="30">
        <v>0.5</v>
      </c>
      <c r="M3" s="30">
        <v>44</v>
      </c>
      <c r="N3" s="30">
        <v>47.5</v>
      </c>
    </row>
    <row r="4" spans="1:14" ht="28.5">
      <c r="A4" s="27">
        <v>3</v>
      </c>
      <c r="B4" s="28" t="s">
        <v>136</v>
      </c>
      <c r="C4" s="27">
        <v>24755</v>
      </c>
      <c r="D4" s="27">
        <v>2442</v>
      </c>
      <c r="E4" s="27">
        <v>16</v>
      </c>
      <c r="F4" s="27" t="s">
        <v>68</v>
      </c>
      <c r="G4" s="27">
        <v>9</v>
      </c>
      <c r="H4" s="27">
        <v>6.5</v>
      </c>
      <c r="I4" s="27">
        <v>2402</v>
      </c>
      <c r="J4" s="29" t="b">
        <f>4-0=5</f>
        <v>0</v>
      </c>
      <c r="K4" s="29">
        <v>0.4</v>
      </c>
      <c r="L4" s="27">
        <v>0.5</v>
      </c>
      <c r="M4" s="27">
        <v>43.5</v>
      </c>
      <c r="N4" s="27">
        <v>46.5</v>
      </c>
    </row>
    <row r="5" spans="1:14" ht="28.5">
      <c r="A5" s="30">
        <v>4</v>
      </c>
      <c r="B5" s="24" t="s">
        <v>137</v>
      </c>
      <c r="C5" s="30">
        <v>3557</v>
      </c>
      <c r="D5" s="30">
        <v>2336</v>
      </c>
      <c r="E5" s="30">
        <v>54</v>
      </c>
      <c r="F5" s="30" t="s">
        <v>68</v>
      </c>
      <c r="G5" s="30">
        <v>9</v>
      </c>
      <c r="H5" s="30">
        <v>6</v>
      </c>
      <c r="I5" s="30">
        <v>2328</v>
      </c>
      <c r="J5" s="31" t="b">
        <f>4-1=4</f>
        <v>0</v>
      </c>
      <c r="K5" s="31">
        <v>-2.5</v>
      </c>
      <c r="L5" s="30">
        <v>0</v>
      </c>
      <c r="M5" s="30">
        <v>39.5</v>
      </c>
      <c r="N5" s="30">
        <v>43</v>
      </c>
    </row>
    <row r="6" spans="1:14" ht="15">
      <c r="A6" s="27">
        <v>5</v>
      </c>
      <c r="B6" s="28" t="s">
        <v>138</v>
      </c>
      <c r="C6" s="27">
        <v>7047</v>
      </c>
      <c r="D6" s="27">
        <v>2313</v>
      </c>
      <c r="E6" s="27">
        <v>53</v>
      </c>
      <c r="F6" s="27" t="s">
        <v>68</v>
      </c>
      <c r="G6" s="27">
        <v>9</v>
      </c>
      <c r="H6" s="27">
        <v>6</v>
      </c>
      <c r="I6" s="27">
        <v>2326</v>
      </c>
      <c r="J6" s="29" t="b">
        <f>3-0=6</f>
        <v>0</v>
      </c>
      <c r="K6" s="29">
        <v>2.9</v>
      </c>
      <c r="L6" s="27">
        <v>0</v>
      </c>
      <c r="M6" s="27">
        <v>39</v>
      </c>
      <c r="N6" s="27">
        <v>42.5</v>
      </c>
    </row>
    <row r="7" spans="1:14" ht="15">
      <c r="A7" s="30">
        <v>6</v>
      </c>
      <c r="B7" s="24" t="s">
        <v>139</v>
      </c>
      <c r="C7" s="30">
        <v>18976</v>
      </c>
      <c r="D7" s="30">
        <v>2184</v>
      </c>
      <c r="E7" s="30">
        <v>22</v>
      </c>
      <c r="F7" s="30" t="s">
        <v>68</v>
      </c>
      <c r="G7" s="30">
        <v>9</v>
      </c>
      <c r="H7" s="30">
        <v>5.5</v>
      </c>
      <c r="I7" s="30">
        <v>2303</v>
      </c>
      <c r="J7" s="31" t="b">
        <f>3-2=3</f>
        <v>0</v>
      </c>
      <c r="K7" s="31">
        <v>28</v>
      </c>
      <c r="L7" s="30">
        <v>0</v>
      </c>
      <c r="M7" s="30">
        <v>42.5</v>
      </c>
      <c r="N7" s="30">
        <v>44.5</v>
      </c>
    </row>
    <row r="8" spans="1:14" ht="15">
      <c r="A8" s="27">
        <v>7</v>
      </c>
      <c r="B8" s="28" t="s">
        <v>140</v>
      </c>
      <c r="C8" s="27">
        <v>24202</v>
      </c>
      <c r="D8" s="27">
        <v>2244</v>
      </c>
      <c r="E8" s="27">
        <v>19</v>
      </c>
      <c r="F8" s="27" t="s">
        <v>68</v>
      </c>
      <c r="G8" s="27">
        <v>9</v>
      </c>
      <c r="H8" s="27">
        <v>5.5</v>
      </c>
      <c r="I8" s="27">
        <v>2275</v>
      </c>
      <c r="J8" s="29" t="b">
        <f>5-3=1</f>
        <v>0</v>
      </c>
      <c r="K8" s="29">
        <v>8.6999999999999993</v>
      </c>
      <c r="L8" s="27">
        <v>0</v>
      </c>
      <c r="M8" s="27">
        <v>42</v>
      </c>
      <c r="N8" s="27">
        <v>45.5</v>
      </c>
    </row>
    <row r="9" spans="1:14" ht="15">
      <c r="A9" s="30">
        <v>8</v>
      </c>
      <c r="B9" s="24" t="s">
        <v>141</v>
      </c>
      <c r="C9" s="30">
        <v>25105</v>
      </c>
      <c r="D9" s="30">
        <v>2176</v>
      </c>
      <c r="E9" s="30">
        <v>20</v>
      </c>
      <c r="F9" s="30" t="s">
        <v>68</v>
      </c>
      <c r="G9" s="30">
        <v>9</v>
      </c>
      <c r="H9" s="30">
        <v>5.5</v>
      </c>
      <c r="I9" s="30">
        <v>2323</v>
      </c>
      <c r="J9" s="31" t="b">
        <f>3-1=5</f>
        <v>0</v>
      </c>
      <c r="K9" s="31">
        <v>36.4</v>
      </c>
      <c r="L9" s="30">
        <v>0</v>
      </c>
      <c r="M9" s="30">
        <v>42</v>
      </c>
      <c r="N9" s="30">
        <v>45.5</v>
      </c>
    </row>
    <row r="10" spans="1:14" ht="28.5">
      <c r="A10" s="27">
        <v>9</v>
      </c>
      <c r="B10" s="28" t="s">
        <v>142</v>
      </c>
      <c r="C10" s="27">
        <v>19863</v>
      </c>
      <c r="D10" s="27">
        <v>2261</v>
      </c>
      <c r="E10" s="27">
        <v>22</v>
      </c>
      <c r="F10" s="27" t="s">
        <v>68</v>
      </c>
      <c r="G10" s="27">
        <v>9</v>
      </c>
      <c r="H10" s="27">
        <v>5.5</v>
      </c>
      <c r="I10" s="27">
        <v>2279</v>
      </c>
      <c r="J10" s="29" t="b">
        <f>5-3=1</f>
        <v>0</v>
      </c>
      <c r="K10" s="29">
        <v>2.2999999999999998</v>
      </c>
      <c r="L10" s="27">
        <v>0</v>
      </c>
      <c r="M10" s="27">
        <v>39.5</v>
      </c>
      <c r="N10" s="27">
        <v>42.5</v>
      </c>
    </row>
    <row r="11" spans="1:14" ht="15">
      <c r="A11" s="30">
        <v>10</v>
      </c>
      <c r="B11" s="24" t="s">
        <v>143</v>
      </c>
      <c r="C11" s="30">
        <v>25032</v>
      </c>
      <c r="D11" s="30">
        <v>2147</v>
      </c>
      <c r="E11" s="30">
        <v>19</v>
      </c>
      <c r="F11" s="30" t="s">
        <v>68</v>
      </c>
      <c r="G11" s="30">
        <v>9</v>
      </c>
      <c r="H11" s="30">
        <v>5.5</v>
      </c>
      <c r="I11" s="30">
        <v>2246</v>
      </c>
      <c r="J11" s="31" t="b">
        <f>5-3=1</f>
        <v>0</v>
      </c>
      <c r="K11" s="31">
        <v>21.4</v>
      </c>
      <c r="L11" s="30">
        <v>0</v>
      </c>
      <c r="M11" s="30">
        <v>39.5</v>
      </c>
      <c r="N11" s="30">
        <v>42.5</v>
      </c>
    </row>
    <row r="12" spans="1:14" ht="15">
      <c r="A12" s="27">
        <v>11</v>
      </c>
      <c r="B12" s="28" t="s">
        <v>144</v>
      </c>
      <c r="C12" s="27">
        <v>25317</v>
      </c>
      <c r="D12" s="27">
        <v>2286</v>
      </c>
      <c r="E12" s="27">
        <v>14</v>
      </c>
      <c r="F12" s="27" t="s">
        <v>68</v>
      </c>
      <c r="G12" s="27">
        <v>9</v>
      </c>
      <c r="H12" s="27">
        <v>5</v>
      </c>
      <c r="I12" s="27">
        <v>2179</v>
      </c>
      <c r="J12" s="29" t="b">
        <f>3-3=2</f>
        <v>0</v>
      </c>
      <c r="K12" s="29">
        <v>-9.4</v>
      </c>
      <c r="L12" s="27">
        <v>0</v>
      </c>
      <c r="M12" s="27">
        <v>41.5</v>
      </c>
      <c r="N12" s="27">
        <v>44</v>
      </c>
    </row>
    <row r="13" spans="1:14" ht="15">
      <c r="A13" s="30">
        <v>12</v>
      </c>
      <c r="B13" s="24" t="s">
        <v>145</v>
      </c>
      <c r="C13" s="30">
        <v>193579</v>
      </c>
      <c r="D13" s="30">
        <v>2049</v>
      </c>
      <c r="E13" s="30">
        <v>17</v>
      </c>
      <c r="F13" s="30" t="s">
        <v>68</v>
      </c>
      <c r="G13" s="30">
        <v>9</v>
      </c>
      <c r="H13" s="30">
        <v>5</v>
      </c>
      <c r="I13" s="30">
        <v>2250</v>
      </c>
      <c r="J13" s="31" t="b">
        <f>5-4=0</f>
        <v>0</v>
      </c>
      <c r="K13" s="31">
        <v>57</v>
      </c>
      <c r="L13" s="30">
        <v>0</v>
      </c>
      <c r="M13" s="30">
        <v>40.5</v>
      </c>
      <c r="N13" s="30">
        <v>44</v>
      </c>
    </row>
    <row r="14" spans="1:14" ht="15">
      <c r="A14" s="27">
        <v>13</v>
      </c>
      <c r="B14" s="28" t="s">
        <v>146</v>
      </c>
      <c r="C14" s="27">
        <v>23996</v>
      </c>
      <c r="D14" s="27">
        <v>2134</v>
      </c>
      <c r="E14" s="27">
        <v>17</v>
      </c>
      <c r="F14" s="27" t="s">
        <v>68</v>
      </c>
      <c r="G14" s="27">
        <v>9</v>
      </c>
      <c r="H14" s="27">
        <v>5</v>
      </c>
      <c r="I14" s="27">
        <v>2269</v>
      </c>
      <c r="J14" s="29" t="b">
        <f>4-3=2</f>
        <v>0</v>
      </c>
      <c r="K14" s="29">
        <v>37</v>
      </c>
      <c r="L14" s="27">
        <v>0</v>
      </c>
      <c r="M14" s="27">
        <v>40.5</v>
      </c>
      <c r="N14" s="27">
        <v>43.5</v>
      </c>
    </row>
    <row r="15" spans="1:14" ht="28.5">
      <c r="A15" s="30">
        <v>14</v>
      </c>
      <c r="B15" s="24" t="s">
        <v>147</v>
      </c>
      <c r="C15" s="30">
        <v>9203</v>
      </c>
      <c r="D15" s="30">
        <v>2230</v>
      </c>
      <c r="E15" s="30">
        <v>51</v>
      </c>
      <c r="F15" s="30" t="s">
        <v>68</v>
      </c>
      <c r="G15" s="30">
        <v>9</v>
      </c>
      <c r="H15" s="30">
        <v>5</v>
      </c>
      <c r="I15" s="30">
        <v>2257</v>
      </c>
      <c r="J15" s="31" t="b">
        <f>3-2=4</f>
        <v>0</v>
      </c>
      <c r="K15" s="31">
        <v>6.8</v>
      </c>
      <c r="L15" s="30">
        <v>0</v>
      </c>
      <c r="M15" s="30">
        <v>39</v>
      </c>
      <c r="N15" s="30">
        <v>42.5</v>
      </c>
    </row>
    <row r="16" spans="1:14" ht="15">
      <c r="A16" s="27">
        <v>15</v>
      </c>
      <c r="B16" s="28" t="s">
        <v>148</v>
      </c>
      <c r="C16" s="27">
        <v>15783</v>
      </c>
      <c r="D16" s="27">
        <v>2104</v>
      </c>
      <c r="E16" s="27">
        <v>31</v>
      </c>
      <c r="F16" s="27" t="s">
        <v>68</v>
      </c>
      <c r="G16" s="27">
        <v>9</v>
      </c>
      <c r="H16" s="27">
        <v>5</v>
      </c>
      <c r="I16" s="27">
        <v>2268</v>
      </c>
      <c r="J16" s="29" t="b">
        <f>4-3=2</f>
        <v>0</v>
      </c>
      <c r="K16" s="29">
        <v>45.8</v>
      </c>
      <c r="L16" s="27">
        <v>0</v>
      </c>
      <c r="M16" s="27">
        <v>36</v>
      </c>
      <c r="N16" s="27">
        <v>39.5</v>
      </c>
    </row>
    <row r="17" spans="1:14" ht="28.5">
      <c r="A17" s="30">
        <v>16</v>
      </c>
      <c r="B17" s="24" t="s">
        <v>149</v>
      </c>
      <c r="C17" s="30">
        <v>16936</v>
      </c>
      <c r="D17" s="30">
        <v>2305</v>
      </c>
      <c r="E17" s="30">
        <v>28</v>
      </c>
      <c r="F17" s="30" t="s">
        <v>68</v>
      </c>
      <c r="G17" s="30">
        <v>9</v>
      </c>
      <c r="H17" s="30">
        <v>4.5</v>
      </c>
      <c r="I17" s="30">
        <v>2216</v>
      </c>
      <c r="J17" s="31" t="b">
        <f>4-4=1</f>
        <v>0</v>
      </c>
      <c r="K17" s="31">
        <v>-19.899999999999999</v>
      </c>
      <c r="L17" s="30">
        <v>0</v>
      </c>
      <c r="M17" s="30">
        <v>43.5</v>
      </c>
      <c r="N17" s="30">
        <v>46.5</v>
      </c>
    </row>
    <row r="18" spans="1:14" ht="15">
      <c r="A18" s="27">
        <v>17</v>
      </c>
      <c r="B18" s="28" t="s">
        <v>150</v>
      </c>
      <c r="C18" s="27">
        <v>7482</v>
      </c>
      <c r="D18" s="27">
        <v>2333</v>
      </c>
      <c r="E18" s="27">
        <v>49</v>
      </c>
      <c r="F18" s="27" t="s">
        <v>68</v>
      </c>
      <c r="G18" s="27">
        <v>9</v>
      </c>
      <c r="H18" s="27">
        <v>4.5</v>
      </c>
      <c r="I18" s="27">
        <v>2146</v>
      </c>
      <c r="J18" s="29" t="b">
        <f>1-1=7</f>
        <v>0</v>
      </c>
      <c r="K18" s="29">
        <v>-39.6</v>
      </c>
      <c r="L18" s="27">
        <v>0</v>
      </c>
      <c r="M18" s="27">
        <v>39.5</v>
      </c>
      <c r="N18" s="27">
        <v>42.5</v>
      </c>
    </row>
    <row r="19" spans="1:14" ht="28.5">
      <c r="A19" s="30">
        <v>18</v>
      </c>
      <c r="B19" s="24" t="s">
        <v>151</v>
      </c>
      <c r="C19" s="30">
        <v>23131</v>
      </c>
      <c r="D19" s="30">
        <v>2119</v>
      </c>
      <c r="E19" s="30">
        <v>18</v>
      </c>
      <c r="F19" s="30" t="s">
        <v>68</v>
      </c>
      <c r="G19" s="30">
        <v>9</v>
      </c>
      <c r="H19" s="30">
        <v>4.5</v>
      </c>
      <c r="I19" s="30">
        <v>2154</v>
      </c>
      <c r="J19" s="31" t="b">
        <f>2-3=3</f>
        <v>0</v>
      </c>
      <c r="K19" s="31">
        <v>9.9</v>
      </c>
      <c r="L19" s="30">
        <v>0</v>
      </c>
      <c r="M19" s="30">
        <v>39</v>
      </c>
      <c r="N19" s="30">
        <v>42</v>
      </c>
    </row>
    <row r="20" spans="1:14" ht="15">
      <c r="A20" s="27">
        <v>19</v>
      </c>
      <c r="B20" s="28" t="s">
        <v>152</v>
      </c>
      <c r="C20" s="27">
        <v>23389</v>
      </c>
      <c r="D20" s="27">
        <v>2135</v>
      </c>
      <c r="E20" s="27">
        <v>16</v>
      </c>
      <c r="F20" s="27" t="s">
        <v>68</v>
      </c>
      <c r="G20" s="27">
        <v>9</v>
      </c>
      <c r="H20" s="27">
        <v>4.5</v>
      </c>
      <c r="I20" s="27">
        <v>2192</v>
      </c>
      <c r="J20" s="29" t="b">
        <f>4-3=1</f>
        <v>1</v>
      </c>
      <c r="K20" s="29">
        <v>15.1</v>
      </c>
      <c r="L20" s="27">
        <v>0</v>
      </c>
      <c r="M20" s="27">
        <v>38</v>
      </c>
      <c r="N20" s="27">
        <v>41.5</v>
      </c>
    </row>
    <row r="21" spans="1:14" ht="28.5">
      <c r="A21" s="30">
        <v>20</v>
      </c>
      <c r="B21" s="24" t="s">
        <v>153</v>
      </c>
      <c r="C21" s="30">
        <v>6303</v>
      </c>
      <c r="D21" s="30">
        <v>2098</v>
      </c>
      <c r="E21" s="30">
        <v>70</v>
      </c>
      <c r="F21" s="30" t="s">
        <v>68</v>
      </c>
      <c r="G21" s="30">
        <v>9</v>
      </c>
      <c r="H21" s="30">
        <v>4.5</v>
      </c>
      <c r="I21" s="30">
        <v>2103</v>
      </c>
      <c r="J21" s="31" t="b">
        <f>3-4=1</f>
        <v>0</v>
      </c>
      <c r="K21" s="31">
        <v>2.1</v>
      </c>
      <c r="L21" s="30">
        <v>0</v>
      </c>
      <c r="M21" s="30">
        <v>36</v>
      </c>
      <c r="N21" s="30">
        <v>38</v>
      </c>
    </row>
    <row r="22" spans="1:14" ht="15">
      <c r="A22" s="27">
        <v>21</v>
      </c>
      <c r="B22" s="28" t="s">
        <v>154</v>
      </c>
      <c r="C22" s="27">
        <v>24935</v>
      </c>
      <c r="D22" s="27">
        <v>2037</v>
      </c>
      <c r="E22" s="27">
        <v>15</v>
      </c>
      <c r="F22" s="27" t="s">
        <v>104</v>
      </c>
      <c r="G22" s="27">
        <v>9</v>
      </c>
      <c r="H22" s="27">
        <v>4.5</v>
      </c>
      <c r="I22" s="27">
        <v>2111</v>
      </c>
      <c r="J22" s="29" t="b">
        <f>3-3=3</f>
        <v>0</v>
      </c>
      <c r="K22" s="29">
        <v>16.3</v>
      </c>
      <c r="L22" s="27">
        <v>0</v>
      </c>
      <c r="M22" s="27">
        <v>32.5</v>
      </c>
      <c r="N22" s="27">
        <v>34.5</v>
      </c>
    </row>
    <row r="23" spans="1:14" ht="28.5">
      <c r="A23" s="30">
        <v>22</v>
      </c>
      <c r="B23" s="24" t="s">
        <v>155</v>
      </c>
      <c r="C23" s="30">
        <v>22573</v>
      </c>
      <c r="D23" s="30">
        <v>2198</v>
      </c>
      <c r="E23" s="30">
        <v>18</v>
      </c>
      <c r="F23" s="30" t="s">
        <v>68</v>
      </c>
      <c r="G23" s="30">
        <v>9</v>
      </c>
      <c r="H23" s="30">
        <v>4.5</v>
      </c>
      <c r="I23" s="30">
        <v>2062</v>
      </c>
      <c r="J23" s="31" t="b">
        <f>3-3=3</f>
        <v>0</v>
      </c>
      <c r="K23" s="31">
        <v>-31.9</v>
      </c>
      <c r="L23" s="30">
        <v>0</v>
      </c>
      <c r="M23" s="30">
        <v>30.5</v>
      </c>
      <c r="N23" s="30">
        <v>33.5</v>
      </c>
    </row>
    <row r="24" spans="1:14" ht="15">
      <c r="A24" s="27">
        <v>23</v>
      </c>
      <c r="B24" s="28" t="s">
        <v>156</v>
      </c>
      <c r="C24" s="27">
        <v>8535</v>
      </c>
      <c r="D24" s="27">
        <v>2237</v>
      </c>
      <c r="E24" s="27">
        <v>49</v>
      </c>
      <c r="F24" s="27" t="s">
        <v>68</v>
      </c>
      <c r="G24" s="27">
        <v>9</v>
      </c>
      <c r="H24" s="27">
        <v>3.5</v>
      </c>
      <c r="I24" s="27">
        <v>2111</v>
      </c>
      <c r="J24" s="29" t="b">
        <f>2-4=3</f>
        <v>0</v>
      </c>
      <c r="K24" s="29">
        <v>-27.4</v>
      </c>
      <c r="L24" s="27">
        <v>0</v>
      </c>
      <c r="M24" s="27">
        <v>42.5</v>
      </c>
      <c r="N24" s="27">
        <v>45.5</v>
      </c>
    </row>
    <row r="25" spans="1:14" ht="28.5">
      <c r="A25" s="30">
        <v>24</v>
      </c>
      <c r="B25" s="24" t="s">
        <v>157</v>
      </c>
      <c r="C25" s="30">
        <v>196154</v>
      </c>
      <c r="D25" s="30">
        <v>2186</v>
      </c>
      <c r="E25" s="30">
        <v>17</v>
      </c>
      <c r="F25" s="30" t="s">
        <v>68</v>
      </c>
      <c r="G25" s="30">
        <v>9</v>
      </c>
      <c r="H25" s="30">
        <v>3.5</v>
      </c>
      <c r="I25" s="30">
        <v>2050</v>
      </c>
      <c r="J25" s="31" t="b">
        <f>2-4=3</f>
        <v>0</v>
      </c>
      <c r="K25" s="31">
        <v>-26.3</v>
      </c>
      <c r="L25" s="30">
        <v>0</v>
      </c>
      <c r="M25" s="30">
        <v>36.5</v>
      </c>
      <c r="N25" s="30">
        <v>39</v>
      </c>
    </row>
    <row r="26" spans="1:14" ht="28.5">
      <c r="A26" s="27">
        <v>25</v>
      </c>
      <c r="B26" s="28" t="s">
        <v>158</v>
      </c>
      <c r="C26" s="27">
        <v>21226</v>
      </c>
      <c r="D26" s="27">
        <v>2023</v>
      </c>
      <c r="E26" s="27">
        <v>30</v>
      </c>
      <c r="F26" s="27" t="s">
        <v>68</v>
      </c>
      <c r="G26" s="27">
        <v>9</v>
      </c>
      <c r="H26" s="27">
        <v>3.5</v>
      </c>
      <c r="I26" s="27">
        <v>2017</v>
      </c>
      <c r="J26" s="29" t="b">
        <f>1-3=5</f>
        <v>0</v>
      </c>
      <c r="K26" s="29">
        <v>4.4000000000000004</v>
      </c>
      <c r="L26" s="27">
        <v>0</v>
      </c>
      <c r="M26" s="27">
        <v>35</v>
      </c>
      <c r="N26" s="27">
        <v>37</v>
      </c>
    </row>
    <row r="27" spans="1:14" ht="28.5">
      <c r="A27" s="30">
        <v>26</v>
      </c>
      <c r="B27" s="24" t="s">
        <v>159</v>
      </c>
      <c r="C27" s="30">
        <v>11979</v>
      </c>
      <c r="D27" s="30">
        <v>1966</v>
      </c>
      <c r="E27" s="30">
        <v>34</v>
      </c>
      <c r="F27" s="30" t="s">
        <v>68</v>
      </c>
      <c r="G27" s="30">
        <v>9</v>
      </c>
      <c r="H27" s="30">
        <v>3.5</v>
      </c>
      <c r="I27" s="30">
        <v>2000</v>
      </c>
      <c r="J27" s="31" t="b">
        <f>3-5=1</f>
        <v>0</v>
      </c>
      <c r="K27" s="31">
        <v>13.6</v>
      </c>
      <c r="L27" s="30">
        <v>0</v>
      </c>
      <c r="M27" s="30">
        <v>33.5</v>
      </c>
      <c r="N27" s="30">
        <v>35.5</v>
      </c>
    </row>
    <row r="28" spans="1:14" ht="15">
      <c r="A28" s="27">
        <v>27</v>
      </c>
      <c r="B28" s="28" t="s">
        <v>160</v>
      </c>
      <c r="C28" s="27">
        <v>24027</v>
      </c>
      <c r="D28" s="27">
        <v>2096</v>
      </c>
      <c r="E28" s="27">
        <v>16</v>
      </c>
      <c r="F28" s="27" t="s">
        <v>68</v>
      </c>
      <c r="G28" s="27">
        <v>9</v>
      </c>
      <c r="H28" s="27">
        <v>3.5</v>
      </c>
      <c r="I28" s="27">
        <v>1958</v>
      </c>
      <c r="J28" s="29" t="b">
        <f>2-5=1</f>
        <v>0</v>
      </c>
      <c r="K28" s="29">
        <v>-30.4</v>
      </c>
      <c r="L28" s="27">
        <v>0</v>
      </c>
      <c r="M28" s="27">
        <v>33</v>
      </c>
      <c r="N28" s="27">
        <v>36</v>
      </c>
    </row>
    <row r="29" spans="1:14" ht="28.5">
      <c r="A29" s="30">
        <v>28</v>
      </c>
      <c r="B29" s="24" t="s">
        <v>161</v>
      </c>
      <c r="C29" s="30">
        <v>17886</v>
      </c>
      <c r="D29" s="30">
        <v>2102</v>
      </c>
      <c r="E29" s="30">
        <v>25</v>
      </c>
      <c r="F29" s="30" t="s">
        <v>68</v>
      </c>
      <c r="G29" s="30">
        <v>9</v>
      </c>
      <c r="H29" s="30">
        <v>3.5</v>
      </c>
      <c r="I29" s="30">
        <v>1964</v>
      </c>
      <c r="J29" s="31" t="b">
        <f>1-4=3</f>
        <v>0</v>
      </c>
      <c r="K29" s="31">
        <v>-33.200000000000003</v>
      </c>
      <c r="L29" s="30">
        <v>0</v>
      </c>
      <c r="M29" s="30">
        <v>32</v>
      </c>
      <c r="N29" s="30">
        <v>34.5</v>
      </c>
    </row>
    <row r="30" spans="1:14" ht="28.5">
      <c r="A30" s="27">
        <v>29</v>
      </c>
      <c r="B30" s="28" t="s">
        <v>162</v>
      </c>
      <c r="C30" s="27">
        <v>194903</v>
      </c>
      <c r="D30" s="27">
        <v>1850</v>
      </c>
      <c r="E30" s="27">
        <v>15</v>
      </c>
      <c r="F30" s="27" t="s">
        <v>68</v>
      </c>
      <c r="G30" s="27">
        <v>9</v>
      </c>
      <c r="H30" s="27">
        <v>3.5</v>
      </c>
      <c r="I30" s="27">
        <v>1892</v>
      </c>
      <c r="J30" s="29" t="b">
        <f>2-5=1</f>
        <v>0</v>
      </c>
      <c r="K30" s="29">
        <v>12.6</v>
      </c>
      <c r="L30" s="27">
        <v>0</v>
      </c>
      <c r="M30" s="27">
        <v>28</v>
      </c>
      <c r="N30" s="27">
        <v>30</v>
      </c>
    </row>
    <row r="31" spans="1:14" ht="15">
      <c r="A31" s="30">
        <v>30</v>
      </c>
      <c r="B31" s="24" t="s">
        <v>163</v>
      </c>
      <c r="C31" s="30">
        <v>1521</v>
      </c>
      <c r="D31" s="30">
        <v>2058</v>
      </c>
      <c r="E31" s="30">
        <v>68</v>
      </c>
      <c r="F31" s="30" t="s">
        <v>68</v>
      </c>
      <c r="G31" s="30">
        <v>9</v>
      </c>
      <c r="H31" s="30">
        <v>3</v>
      </c>
      <c r="I31" s="30">
        <v>1876</v>
      </c>
      <c r="J31" s="31" t="b">
        <f>1-5=2</f>
        <v>0</v>
      </c>
      <c r="K31" s="31">
        <v>-48.7</v>
      </c>
      <c r="L31" s="30">
        <v>0</v>
      </c>
      <c r="M31" s="30">
        <v>31</v>
      </c>
      <c r="N31" s="30">
        <v>33</v>
      </c>
    </row>
    <row r="32" spans="1:14" ht="15">
      <c r="A32" s="27">
        <v>31</v>
      </c>
      <c r="B32" s="28" t="s">
        <v>164</v>
      </c>
      <c r="C32" s="27">
        <v>19837</v>
      </c>
      <c r="D32" s="27">
        <v>2248</v>
      </c>
      <c r="E32" s="27">
        <v>21</v>
      </c>
      <c r="F32" s="27" t="s">
        <v>68</v>
      </c>
      <c r="G32" s="27">
        <v>8</v>
      </c>
      <c r="H32" s="27">
        <v>2.5</v>
      </c>
      <c r="I32" s="27">
        <v>2157</v>
      </c>
      <c r="J32" s="29" t="b">
        <f>2-3=1</f>
        <v>0</v>
      </c>
      <c r="K32" s="29">
        <v>-12.1</v>
      </c>
      <c r="L32" s="27">
        <v>0</v>
      </c>
      <c r="M32" s="27">
        <v>39</v>
      </c>
      <c r="N32" s="27">
        <v>43</v>
      </c>
    </row>
    <row r="33" spans="1:14" ht="28.5">
      <c r="A33" s="30">
        <v>32</v>
      </c>
      <c r="B33" s="24" t="s">
        <v>165</v>
      </c>
      <c r="C33" s="30">
        <v>195992</v>
      </c>
      <c r="D33" s="30">
        <v>1881</v>
      </c>
      <c r="E33" s="30">
        <v>13</v>
      </c>
      <c r="F33" s="30" t="s">
        <v>68</v>
      </c>
      <c r="G33" s="30">
        <v>8</v>
      </c>
      <c r="H33" s="30">
        <v>2.5</v>
      </c>
      <c r="I33" s="30">
        <v>2004</v>
      </c>
      <c r="J33" s="31" t="b">
        <f>1-3=3</f>
        <v>0</v>
      </c>
      <c r="K33" s="31">
        <v>26.8</v>
      </c>
      <c r="L33" s="30">
        <v>0</v>
      </c>
      <c r="M33" s="30">
        <v>29.5</v>
      </c>
      <c r="N33" s="30">
        <v>32</v>
      </c>
    </row>
    <row r="34" spans="1:14" ht="28.5">
      <c r="A34" s="27">
        <v>33</v>
      </c>
      <c r="B34" s="28" t="s">
        <v>166</v>
      </c>
      <c r="C34" s="27">
        <v>23755</v>
      </c>
      <c r="D34" s="27">
        <v>1962</v>
      </c>
      <c r="E34" s="27">
        <v>17</v>
      </c>
      <c r="F34" s="27" t="s">
        <v>104</v>
      </c>
      <c r="G34" s="27">
        <v>9</v>
      </c>
      <c r="H34" s="27">
        <v>2.5</v>
      </c>
      <c r="I34" s="27">
        <v>1801</v>
      </c>
      <c r="J34" s="29" t="b">
        <f>1-6=1</f>
        <v>0</v>
      </c>
      <c r="K34" s="29">
        <v>-28.9</v>
      </c>
      <c r="L34" s="27">
        <v>0</v>
      </c>
      <c r="M34" s="27">
        <v>29.5</v>
      </c>
      <c r="N34" s="27">
        <v>31.5</v>
      </c>
    </row>
    <row r="35" spans="1:14" ht="28.5">
      <c r="A35" s="30">
        <v>34</v>
      </c>
      <c r="B35" s="24" t="s">
        <v>167</v>
      </c>
      <c r="C35" s="30">
        <v>13760</v>
      </c>
      <c r="D35" s="30">
        <v>2152</v>
      </c>
      <c r="E35" s="30">
        <v>39</v>
      </c>
      <c r="F35" s="30" t="s">
        <v>68</v>
      </c>
      <c r="G35" s="30">
        <v>5</v>
      </c>
      <c r="H35" s="30">
        <v>1</v>
      </c>
      <c r="I35" s="30">
        <v>1900</v>
      </c>
      <c r="J35" s="31" t="b">
        <f>1-3=0</f>
        <v>0</v>
      </c>
      <c r="K35" s="31">
        <v>-29.5</v>
      </c>
      <c r="L35" s="30">
        <v>0</v>
      </c>
      <c r="M35" s="30">
        <v>19</v>
      </c>
      <c r="N35" s="30">
        <v>21</v>
      </c>
    </row>
  </sheetData>
  <hyperlinks>
    <hyperlink ref="B2" r:id="rId1" display="https://www.chess.org.il/Tournaments/PlayerInTournament.aspx?Id=485295" xr:uid="{50127924-D4F1-4F06-95AC-66767ECD60DE}"/>
    <hyperlink ref="B3" r:id="rId2" display="https://www.chess.org.il/Tournaments/PlayerInTournament.aspx?Id=485296" xr:uid="{894EE36A-E220-403A-A445-FCE48B84237B}"/>
    <hyperlink ref="B4" r:id="rId3" display="https://www.chess.org.il/Tournaments/PlayerInTournament.aspx?Id=485297" xr:uid="{75BEEBFF-210B-4B98-A36F-5FD59BF2C269}"/>
    <hyperlink ref="B5" r:id="rId4" display="https://www.chess.org.il/Tournaments/PlayerInTournament.aspx?Id=485298" xr:uid="{238C85CC-6664-45C6-BBE8-713C658265D9}"/>
    <hyperlink ref="B6" r:id="rId5" display="https://www.chess.org.il/Tournaments/PlayerInTournament.aspx?Id=485299" xr:uid="{6EE05FB2-23AD-4366-9B20-2F2D6729F3B5}"/>
    <hyperlink ref="B7" r:id="rId6" display="https://www.chess.org.il/Tournaments/PlayerInTournament.aspx?Id=485309" xr:uid="{4A03DE4D-7886-4068-A2B6-54B950EA699E}"/>
    <hyperlink ref="B8" r:id="rId7" display="https://www.chess.org.il/Tournaments/PlayerInTournament.aspx?Id=485306" xr:uid="{CFA888E3-B515-40C4-8521-2AB071B84220}"/>
    <hyperlink ref="B9" r:id="rId8" display="https://www.chess.org.il/Tournaments/PlayerInTournament.aspx?Id=485310" xr:uid="{6A3AD866-9909-4441-957B-A846D0B1C8D0}"/>
    <hyperlink ref="B10" r:id="rId9" display="https://www.chess.org.il/Tournaments/PlayerInTournament.aspx?Id=485302" xr:uid="{006A18BD-F941-4C68-8484-A109C61533BF}"/>
    <hyperlink ref="B11" r:id="rId10" display="https://www.chess.org.il/Tournaments/PlayerInTournament.aspx?Id=485311" xr:uid="{539B1FEE-40C3-40C7-878C-BD93F38E1EC0}"/>
    <hyperlink ref="B12" r:id="rId11" display="https://www.chess.org.il/Tournaments/PlayerInTournament.aspx?Id=485303" xr:uid="{856B8D90-F678-4FAD-9DA9-C96F0D50E678}"/>
    <hyperlink ref="B13" r:id="rId12" display="https://www.chess.org.il/Tournaments/PlayerInTournament.aspx?Id=485323" xr:uid="{7CDCDA06-7B9C-4DAE-B60B-BC9C2F0E9008}"/>
    <hyperlink ref="B14" r:id="rId13" display="https://www.chess.org.il/Tournaments/PlayerInTournament.aspx?Id=485314" xr:uid="{C8A3A8A9-AFCD-4E40-A984-A9B9946F3FE2}"/>
    <hyperlink ref="B15" r:id="rId14" display="https://www.chess.org.il/Tournaments/PlayerInTournament.aspx?Id=485304" xr:uid="{8FCAD729-70D1-4646-989A-9EC7FDF91152}"/>
    <hyperlink ref="B16" r:id="rId15" display="https://www.chess.org.il/Tournaments/PlayerInTournament.aspx?Id=485320" xr:uid="{0D440323-38B3-493B-A46F-BCE7FD12D553}"/>
    <hyperlink ref="B17" r:id="rId16" display="https://www.chess.org.il/Tournaments/PlayerInTournament.aspx?Id=485301" xr:uid="{4AFA3CAC-A174-4AB1-A487-C2F5EECC78CD}"/>
    <hyperlink ref="B18" r:id="rId17" display="https://www.chess.org.il/Tournaments/PlayerInTournament.aspx?Id=485300" xr:uid="{465AB7B1-6285-43A0-9D3F-46ED6C2BC5C7}"/>
    <hyperlink ref="B19" r:id="rId18" display="https://www.chess.org.il/Tournaments/PlayerInTournament.aspx?Id=485316" xr:uid="{69C44AB9-6C9C-46FA-A849-2C5D1AAEC351}"/>
    <hyperlink ref="B20" r:id="rId19" display="https://www.chess.org.il/Tournaments/PlayerInTournament.aspx?Id=485315" xr:uid="{7ABAE6D1-0A6E-42EB-9280-C18E1D76C98E}"/>
    <hyperlink ref="B21" r:id="rId20" display="https://www.chess.org.il/Tournaments/PlayerInTournament.aspx?Id=485318" xr:uid="{626ACE71-19CC-4F95-89CE-B3668F9C7A5D}"/>
    <hyperlink ref="B22" r:id="rId21" display="https://www.chess.org.il/Tournaments/PlayerInTournament.aspx?Id=485322" xr:uid="{D5DE10A9-E002-41A1-AE23-9A2457E3925E}"/>
    <hyperlink ref="B23" r:id="rId22" display="https://www.chess.org.il/Tournaments/PlayerInTournament.aspx?Id=485308" xr:uid="{387DE52D-0AD7-4B98-9AB0-BBB9476316FA}"/>
    <hyperlink ref="B24" r:id="rId23" display="https://www.chess.org.il/Tournaments/PlayerInTournament.aspx?Id=485305" xr:uid="{CF66928A-155A-4DD2-B57D-BEF4A740D94B}"/>
    <hyperlink ref="B25" r:id="rId24" display="https://www.chess.org.il/Tournaments/PlayerInTournament.aspx?Id=485312" xr:uid="{E4CCDE2A-9E00-4318-9684-77338DA4F565}"/>
    <hyperlink ref="B26" r:id="rId25" display="https://www.chess.org.il/Tournaments/PlayerInTournament.aspx?Id=485324" xr:uid="{E72FBB88-1545-4698-B667-D48D51D6A3C9}"/>
    <hyperlink ref="B27" r:id="rId26" display="https://www.chess.org.il/Tournaments/PlayerInTournament.aspx?Id=485326" xr:uid="{0397F578-926A-40D4-94BB-E191E3FB7E59}"/>
    <hyperlink ref="B28" r:id="rId27" display="https://www.chess.org.il/Tournaments/PlayerInTournament.aspx?Id=485321" xr:uid="{A75302E6-746C-483E-8533-E3BE59F07A67}"/>
    <hyperlink ref="B29" r:id="rId28" display="https://www.chess.org.il/Tournaments/PlayerInTournament.aspx?Id=485317" xr:uid="{FD997254-4477-454A-BAB7-B0D2E5379BA5}"/>
    <hyperlink ref="B30" r:id="rId29" display="https://www.chess.org.il/Tournaments/PlayerInTournament.aspx?Id=485328" xr:uid="{246E97FF-E8A1-4F99-9EBF-452443DC6D8E}"/>
    <hyperlink ref="B31" r:id="rId30" display="https://www.chess.org.il/Tournaments/PlayerInTournament.aspx?Id=485319" xr:uid="{10203DF6-2618-47C4-ACA2-8C9CCC8F18D1}"/>
    <hyperlink ref="B32" r:id="rId31" display="https://www.chess.org.il/Tournaments/PlayerInTournament.aspx?Id=485307" xr:uid="{B77B5CA7-34D9-4A8F-AD48-AA311F9E5DB8}"/>
    <hyperlink ref="B33" r:id="rId32" display="https://www.chess.org.il/Tournaments/PlayerInTournament.aspx?Id=485327" xr:uid="{41E48830-481C-42DD-B1B6-31C3013B898E}"/>
    <hyperlink ref="B34" r:id="rId33" display="https://www.chess.org.il/Tournaments/PlayerInTournament.aspx?Id=485325" xr:uid="{31424CE3-7FDD-4F54-A591-0B4ECAD9E38C}"/>
    <hyperlink ref="B35" r:id="rId34" display="https://www.chess.org.il/Tournaments/PlayerInTournament.aspx?Id=485313" xr:uid="{983F13A7-CD59-47E7-B90A-644041D0853B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92813-3A0A-4B88-A993-FF52EDDE0D62}">
  <dimension ref="A1:N25"/>
  <sheetViews>
    <sheetView rightToLeft="1" workbookViewId="0">
      <selection activeCell="J2" sqref="J2"/>
    </sheetView>
  </sheetViews>
  <sheetFormatPr defaultRowHeight="14.25"/>
  <sheetData>
    <row r="1" spans="1:14" ht="47.25">
      <c r="A1" s="26" t="s">
        <v>54</v>
      </c>
      <c r="B1" s="26" t="s">
        <v>0</v>
      </c>
      <c r="C1" s="26" t="s">
        <v>55</v>
      </c>
      <c r="D1" s="26" t="s">
        <v>56</v>
      </c>
      <c r="E1" s="26" t="s">
        <v>57</v>
      </c>
      <c r="F1" s="26" t="s">
        <v>58</v>
      </c>
      <c r="G1" s="26" t="s">
        <v>59</v>
      </c>
      <c r="H1" s="26" t="s">
        <v>60</v>
      </c>
      <c r="I1" s="26" t="s">
        <v>61</v>
      </c>
      <c r="J1" s="26" t="s">
        <v>62</v>
      </c>
      <c r="K1" s="26" t="s">
        <v>63</v>
      </c>
      <c r="L1" s="26" t="s">
        <v>65</v>
      </c>
      <c r="M1" s="26" t="s">
        <v>87</v>
      </c>
      <c r="N1" s="26" t="s">
        <v>88</v>
      </c>
    </row>
    <row r="2" spans="1:14" ht="15">
      <c r="A2" s="27">
        <v>1</v>
      </c>
      <c r="B2" s="28" t="s">
        <v>168</v>
      </c>
      <c r="C2" s="27">
        <v>21354</v>
      </c>
      <c r="D2" s="27">
        <v>2352</v>
      </c>
      <c r="E2" s="27">
        <v>20</v>
      </c>
      <c r="F2" s="27" t="s">
        <v>68</v>
      </c>
      <c r="G2" s="27">
        <v>9</v>
      </c>
      <c r="H2" s="27">
        <v>6.5</v>
      </c>
      <c r="I2" s="27">
        <v>2394</v>
      </c>
      <c r="J2" s="29" t="b">
        <f>5-1=3</f>
        <v>0</v>
      </c>
      <c r="K2" s="29">
        <v>7.9</v>
      </c>
      <c r="L2" s="27">
        <v>0.5</v>
      </c>
      <c r="M2" s="27">
        <v>42</v>
      </c>
      <c r="N2" s="27">
        <v>46</v>
      </c>
    </row>
    <row r="3" spans="1:14" ht="15">
      <c r="A3" s="30">
        <v>2</v>
      </c>
      <c r="B3" s="24" t="s">
        <v>169</v>
      </c>
      <c r="C3" s="30">
        <v>17227</v>
      </c>
      <c r="D3" s="30">
        <v>2261</v>
      </c>
      <c r="E3" s="30">
        <v>32</v>
      </c>
      <c r="F3" s="30" t="s">
        <v>68</v>
      </c>
      <c r="G3" s="30">
        <v>9</v>
      </c>
      <c r="H3" s="30">
        <v>6.5</v>
      </c>
      <c r="I3" s="30">
        <v>2407</v>
      </c>
      <c r="J3" s="31" t="b">
        <f>5-1=3</f>
        <v>0</v>
      </c>
      <c r="K3" s="31">
        <v>33.200000000000003</v>
      </c>
      <c r="L3" s="30">
        <v>0.5</v>
      </c>
      <c r="M3" s="30">
        <v>41.5</v>
      </c>
      <c r="N3" s="30">
        <v>45.5</v>
      </c>
    </row>
    <row r="4" spans="1:14" ht="28.5">
      <c r="A4" s="27">
        <v>3</v>
      </c>
      <c r="B4" s="28" t="s">
        <v>170</v>
      </c>
      <c r="C4" s="27">
        <v>19755</v>
      </c>
      <c r="D4" s="27">
        <v>2356</v>
      </c>
      <c r="E4" s="27">
        <v>22</v>
      </c>
      <c r="F4" s="27" t="s">
        <v>68</v>
      </c>
      <c r="G4" s="27">
        <v>9</v>
      </c>
      <c r="H4" s="27">
        <v>6</v>
      </c>
      <c r="I4" s="27">
        <v>2361</v>
      </c>
      <c r="J4" s="29" t="b">
        <f>4-1=4</f>
        <v>0</v>
      </c>
      <c r="K4" s="29">
        <v>-1.7</v>
      </c>
      <c r="L4" s="27">
        <v>0</v>
      </c>
      <c r="M4" s="27">
        <v>43</v>
      </c>
      <c r="N4" s="27">
        <v>47</v>
      </c>
    </row>
    <row r="5" spans="1:14" ht="15">
      <c r="A5" s="30">
        <v>4</v>
      </c>
      <c r="B5" s="24" t="s">
        <v>171</v>
      </c>
      <c r="C5" s="30">
        <v>17740</v>
      </c>
      <c r="D5" s="30">
        <v>2244</v>
      </c>
      <c r="E5" s="30">
        <v>23</v>
      </c>
      <c r="F5" s="30" t="s">
        <v>68</v>
      </c>
      <c r="G5" s="30">
        <v>9</v>
      </c>
      <c r="H5" s="30">
        <v>5.5</v>
      </c>
      <c r="I5" s="30">
        <v>2260</v>
      </c>
      <c r="J5" s="31" t="b">
        <f>5-3=1</f>
        <v>0</v>
      </c>
      <c r="K5" s="31">
        <v>3.4</v>
      </c>
      <c r="L5" s="30">
        <v>0</v>
      </c>
      <c r="M5" s="30">
        <v>41</v>
      </c>
      <c r="N5" s="30">
        <v>43</v>
      </c>
    </row>
    <row r="6" spans="1:14" ht="15">
      <c r="A6" s="27">
        <v>5</v>
      </c>
      <c r="B6" s="28" t="s">
        <v>172</v>
      </c>
      <c r="C6" s="27">
        <v>21413</v>
      </c>
      <c r="D6" s="27">
        <v>2167</v>
      </c>
      <c r="E6" s="27">
        <v>18</v>
      </c>
      <c r="F6" s="27" t="s">
        <v>104</v>
      </c>
      <c r="G6" s="27">
        <v>9</v>
      </c>
      <c r="H6" s="27">
        <v>5.5</v>
      </c>
      <c r="I6" s="27">
        <v>2316</v>
      </c>
      <c r="J6" s="29" t="b">
        <f>4-2=3</f>
        <v>0</v>
      </c>
      <c r="K6" s="29">
        <v>42.2</v>
      </c>
      <c r="L6" s="27">
        <v>0</v>
      </c>
      <c r="M6" s="27">
        <v>39.5</v>
      </c>
      <c r="N6" s="27">
        <v>42.5</v>
      </c>
    </row>
    <row r="7" spans="1:14" ht="28.5">
      <c r="A7" s="30">
        <v>6</v>
      </c>
      <c r="B7" s="24" t="s">
        <v>173</v>
      </c>
      <c r="C7" s="30">
        <v>6393</v>
      </c>
      <c r="D7" s="30">
        <v>2241</v>
      </c>
      <c r="E7" s="30">
        <v>59</v>
      </c>
      <c r="F7" s="30" t="s">
        <v>68</v>
      </c>
      <c r="G7" s="30">
        <v>9</v>
      </c>
      <c r="H7" s="30">
        <v>5.5</v>
      </c>
      <c r="I7" s="30">
        <v>2236</v>
      </c>
      <c r="J7" s="31" t="b">
        <f>4-2=3</f>
        <v>0</v>
      </c>
      <c r="K7" s="31">
        <v>4.3</v>
      </c>
      <c r="L7" s="30">
        <v>0</v>
      </c>
      <c r="M7" s="30">
        <v>37.5</v>
      </c>
      <c r="N7" s="30">
        <v>39.5</v>
      </c>
    </row>
    <row r="8" spans="1:14" ht="28.5">
      <c r="A8" s="27">
        <v>7</v>
      </c>
      <c r="B8" s="28" t="s">
        <v>174</v>
      </c>
      <c r="C8" s="27">
        <v>197610</v>
      </c>
      <c r="D8" s="27">
        <v>2275</v>
      </c>
      <c r="E8" s="27">
        <v>28</v>
      </c>
      <c r="F8" s="27" t="s">
        <v>68</v>
      </c>
      <c r="G8" s="27">
        <v>9</v>
      </c>
      <c r="H8" s="27">
        <v>5</v>
      </c>
      <c r="I8" s="27">
        <v>2275</v>
      </c>
      <c r="J8" s="29" t="b">
        <f>3-2=4</f>
        <v>0</v>
      </c>
      <c r="K8" s="29">
        <v>0.3</v>
      </c>
      <c r="L8" s="27">
        <v>0</v>
      </c>
      <c r="M8" s="27">
        <v>43.5</v>
      </c>
      <c r="N8" s="27">
        <v>48</v>
      </c>
    </row>
    <row r="9" spans="1:14" ht="42.75">
      <c r="A9" s="30">
        <v>8</v>
      </c>
      <c r="B9" s="24" t="s">
        <v>175</v>
      </c>
      <c r="C9" s="30">
        <v>5156</v>
      </c>
      <c r="D9" s="30">
        <v>2322</v>
      </c>
      <c r="E9" s="30">
        <v>50</v>
      </c>
      <c r="F9" s="30" t="s">
        <v>68</v>
      </c>
      <c r="G9" s="30">
        <v>9</v>
      </c>
      <c r="H9" s="30">
        <v>5</v>
      </c>
      <c r="I9" s="30">
        <v>2268</v>
      </c>
      <c r="J9" s="31" t="b">
        <f>3-2=4</f>
        <v>0</v>
      </c>
      <c r="K9" s="31">
        <v>-11.7</v>
      </c>
      <c r="L9" s="30">
        <v>0</v>
      </c>
      <c r="M9" s="30">
        <v>42.5</v>
      </c>
      <c r="N9" s="30">
        <v>45.5</v>
      </c>
    </row>
    <row r="10" spans="1:14" ht="15">
      <c r="A10" s="27">
        <v>9</v>
      </c>
      <c r="B10" s="28" t="s">
        <v>176</v>
      </c>
      <c r="C10" s="27">
        <v>13609</v>
      </c>
      <c r="D10" s="27">
        <v>2282</v>
      </c>
      <c r="E10" s="27">
        <v>55</v>
      </c>
      <c r="F10" s="27" t="s">
        <v>68</v>
      </c>
      <c r="G10" s="27">
        <v>9</v>
      </c>
      <c r="H10" s="27">
        <v>5</v>
      </c>
      <c r="I10" s="27">
        <v>2238</v>
      </c>
      <c r="J10" s="29" t="b">
        <f>2-1=6</f>
        <v>0</v>
      </c>
      <c r="K10" s="29">
        <v>-10</v>
      </c>
      <c r="L10" s="27">
        <v>0</v>
      </c>
      <c r="M10" s="27">
        <v>40</v>
      </c>
      <c r="N10" s="27">
        <v>43</v>
      </c>
    </row>
    <row r="11" spans="1:14" ht="15">
      <c r="A11" s="30">
        <v>10</v>
      </c>
      <c r="B11" s="24" t="s">
        <v>177</v>
      </c>
      <c r="C11" s="30">
        <v>5309</v>
      </c>
      <c r="D11" s="30">
        <v>2213</v>
      </c>
      <c r="E11" s="30">
        <v>60</v>
      </c>
      <c r="F11" s="30" t="s">
        <v>68</v>
      </c>
      <c r="G11" s="30">
        <v>9</v>
      </c>
      <c r="H11" s="30">
        <v>5</v>
      </c>
      <c r="I11" s="30">
        <v>2240</v>
      </c>
      <c r="J11" s="31" t="b">
        <f>3-2=4</f>
        <v>0</v>
      </c>
      <c r="K11" s="31">
        <v>6.9</v>
      </c>
      <c r="L11" s="30">
        <v>0</v>
      </c>
      <c r="M11" s="30">
        <v>39.5</v>
      </c>
      <c r="N11" s="30">
        <v>42.5</v>
      </c>
    </row>
    <row r="12" spans="1:14" ht="15">
      <c r="A12" s="27">
        <v>11</v>
      </c>
      <c r="B12" s="28" t="s">
        <v>178</v>
      </c>
      <c r="C12" s="27">
        <v>22475</v>
      </c>
      <c r="D12" s="27">
        <v>2218</v>
      </c>
      <c r="E12" s="27">
        <v>18</v>
      </c>
      <c r="F12" s="27" t="s">
        <v>68</v>
      </c>
      <c r="G12" s="27">
        <v>9</v>
      </c>
      <c r="H12" s="27">
        <v>5</v>
      </c>
      <c r="I12" s="27">
        <v>2186</v>
      </c>
      <c r="J12" s="29" t="b">
        <f>3-2=4</f>
        <v>0</v>
      </c>
      <c r="K12" s="29">
        <v>-4.4000000000000004</v>
      </c>
      <c r="L12" s="27">
        <v>0</v>
      </c>
      <c r="M12" s="27">
        <v>39</v>
      </c>
      <c r="N12" s="27">
        <v>41</v>
      </c>
    </row>
    <row r="13" spans="1:14" ht="15">
      <c r="A13" s="30">
        <v>12</v>
      </c>
      <c r="B13" s="24" t="s">
        <v>179</v>
      </c>
      <c r="C13" s="30">
        <v>195414</v>
      </c>
      <c r="D13" s="30">
        <v>2204</v>
      </c>
      <c r="E13" s="30">
        <v>14</v>
      </c>
      <c r="F13" s="30" t="s">
        <v>68</v>
      </c>
      <c r="G13" s="30">
        <v>9</v>
      </c>
      <c r="H13" s="30">
        <v>5</v>
      </c>
      <c r="I13" s="30">
        <v>2255</v>
      </c>
      <c r="J13" s="31" t="b">
        <f>4-3=2</f>
        <v>0</v>
      </c>
      <c r="K13" s="31">
        <v>17.7</v>
      </c>
      <c r="L13" s="30">
        <v>0</v>
      </c>
      <c r="M13" s="30">
        <v>39</v>
      </c>
      <c r="N13" s="30">
        <v>41</v>
      </c>
    </row>
    <row r="14" spans="1:14" ht="28.5">
      <c r="A14" s="27">
        <v>13</v>
      </c>
      <c r="B14" s="28" t="s">
        <v>180</v>
      </c>
      <c r="C14" s="27">
        <v>2333</v>
      </c>
      <c r="D14" s="27">
        <v>2230</v>
      </c>
      <c r="E14" s="27">
        <v>45</v>
      </c>
      <c r="F14" s="27" t="s">
        <v>68</v>
      </c>
      <c r="G14" s="27">
        <v>9</v>
      </c>
      <c r="H14" s="27">
        <v>4.5</v>
      </c>
      <c r="I14" s="27">
        <v>2179</v>
      </c>
      <c r="J14" s="29" t="b">
        <f>4-4=1</f>
        <v>0</v>
      </c>
      <c r="K14" s="29">
        <v>-9.8000000000000007</v>
      </c>
      <c r="L14" s="27">
        <v>0</v>
      </c>
      <c r="M14" s="27">
        <v>40</v>
      </c>
      <c r="N14" s="27">
        <v>42</v>
      </c>
    </row>
    <row r="15" spans="1:14" ht="28.5">
      <c r="A15" s="30">
        <v>14</v>
      </c>
      <c r="B15" s="24" t="s">
        <v>181</v>
      </c>
      <c r="C15" s="30">
        <v>20768</v>
      </c>
      <c r="D15" s="30">
        <v>2238</v>
      </c>
      <c r="E15" s="30">
        <v>20</v>
      </c>
      <c r="F15" s="30" t="s">
        <v>68</v>
      </c>
      <c r="G15" s="30">
        <v>9</v>
      </c>
      <c r="H15" s="30">
        <v>4.5</v>
      </c>
      <c r="I15" s="30">
        <v>2174</v>
      </c>
      <c r="J15" s="31" t="b">
        <f>3-3=3</f>
        <v>0</v>
      </c>
      <c r="K15" s="31">
        <v>-13.9</v>
      </c>
      <c r="L15" s="30">
        <v>0</v>
      </c>
      <c r="M15" s="30">
        <v>39</v>
      </c>
      <c r="N15" s="30">
        <v>41</v>
      </c>
    </row>
    <row r="16" spans="1:14" ht="15">
      <c r="A16" s="27">
        <v>15</v>
      </c>
      <c r="B16" s="28" t="s">
        <v>182</v>
      </c>
      <c r="C16" s="27">
        <v>24009</v>
      </c>
      <c r="D16" s="27">
        <v>2006</v>
      </c>
      <c r="E16" s="27">
        <v>15</v>
      </c>
      <c r="F16" s="27" t="s">
        <v>68</v>
      </c>
      <c r="G16" s="27">
        <v>9</v>
      </c>
      <c r="H16" s="27">
        <v>4.5</v>
      </c>
      <c r="I16" s="27">
        <v>2052</v>
      </c>
      <c r="J16" s="29" t="b">
        <f>2-3=3</f>
        <v>0</v>
      </c>
      <c r="K16" s="29">
        <v>8</v>
      </c>
      <c r="L16" s="27">
        <v>0</v>
      </c>
      <c r="M16" s="27">
        <v>37</v>
      </c>
      <c r="N16" s="27">
        <v>39</v>
      </c>
    </row>
    <row r="17" spans="1:14" ht="15">
      <c r="A17" s="30">
        <v>16</v>
      </c>
      <c r="B17" s="24" t="s">
        <v>183</v>
      </c>
      <c r="C17" s="30">
        <v>25280</v>
      </c>
      <c r="D17" s="30">
        <v>2110</v>
      </c>
      <c r="E17" s="30">
        <v>21</v>
      </c>
      <c r="F17" s="30" t="s">
        <v>68</v>
      </c>
      <c r="G17" s="30">
        <v>9</v>
      </c>
      <c r="H17" s="30">
        <v>4.5</v>
      </c>
      <c r="I17" s="30">
        <v>2061</v>
      </c>
      <c r="J17" s="31" t="b">
        <f>3-3=3</f>
        <v>0</v>
      </c>
      <c r="K17" s="31">
        <v>-6.8</v>
      </c>
      <c r="L17" s="30">
        <v>0</v>
      </c>
      <c r="M17" s="30">
        <v>32.5</v>
      </c>
      <c r="N17" s="30">
        <v>34.5</v>
      </c>
    </row>
    <row r="18" spans="1:14" ht="28.5">
      <c r="A18" s="27">
        <v>17</v>
      </c>
      <c r="B18" s="28" t="s">
        <v>184</v>
      </c>
      <c r="C18" s="27">
        <v>23726</v>
      </c>
      <c r="D18" s="27">
        <v>2009</v>
      </c>
      <c r="E18" s="27">
        <v>23</v>
      </c>
      <c r="F18" s="27" t="s">
        <v>68</v>
      </c>
      <c r="G18" s="27">
        <v>9</v>
      </c>
      <c r="H18" s="27">
        <v>4.5</v>
      </c>
      <c r="I18" s="27">
        <v>2061</v>
      </c>
      <c r="J18" s="29" t="b">
        <f>2-3=3</f>
        <v>0</v>
      </c>
      <c r="K18" s="29">
        <v>11.6</v>
      </c>
      <c r="L18" s="27">
        <v>0</v>
      </c>
      <c r="M18" s="27">
        <v>31</v>
      </c>
      <c r="N18" s="27">
        <v>33</v>
      </c>
    </row>
    <row r="19" spans="1:14" ht="15">
      <c r="A19" s="30">
        <v>18</v>
      </c>
      <c r="B19" s="24" t="s">
        <v>185</v>
      </c>
      <c r="C19" s="30">
        <v>4227</v>
      </c>
      <c r="D19" s="30">
        <v>2032</v>
      </c>
      <c r="E19" s="30">
        <v>65</v>
      </c>
      <c r="F19" s="30" t="s">
        <v>68</v>
      </c>
      <c r="G19" s="30">
        <v>9</v>
      </c>
      <c r="H19" s="30">
        <v>4</v>
      </c>
      <c r="I19" s="30">
        <v>2135</v>
      </c>
      <c r="J19" s="31" t="b">
        <f>2-3=4</f>
        <v>0</v>
      </c>
      <c r="K19" s="31">
        <v>25.1</v>
      </c>
      <c r="L19" s="30">
        <v>0</v>
      </c>
      <c r="M19" s="30">
        <v>42.5</v>
      </c>
      <c r="N19" s="30">
        <v>44.5</v>
      </c>
    </row>
    <row r="20" spans="1:14" ht="15">
      <c r="A20" s="27">
        <v>19</v>
      </c>
      <c r="B20" s="28" t="s">
        <v>186</v>
      </c>
      <c r="C20" s="27">
        <v>23075</v>
      </c>
      <c r="D20" s="27">
        <v>2035</v>
      </c>
      <c r="E20" s="27">
        <v>66</v>
      </c>
      <c r="F20" s="27" t="s">
        <v>68</v>
      </c>
      <c r="G20" s="27">
        <v>9</v>
      </c>
      <c r="H20" s="27">
        <v>4</v>
      </c>
      <c r="I20" s="27">
        <v>2055</v>
      </c>
      <c r="J20" s="29" t="b">
        <f>1-2=6</f>
        <v>0</v>
      </c>
      <c r="K20" s="29">
        <v>4.5</v>
      </c>
      <c r="L20" s="27">
        <v>0</v>
      </c>
      <c r="M20" s="27">
        <v>34</v>
      </c>
      <c r="N20" s="27">
        <v>36</v>
      </c>
    </row>
    <row r="21" spans="1:14" ht="28.5">
      <c r="A21" s="30">
        <v>20</v>
      </c>
      <c r="B21" s="24" t="s">
        <v>187</v>
      </c>
      <c r="C21" s="30">
        <v>15701</v>
      </c>
      <c r="D21" s="30">
        <v>2140</v>
      </c>
      <c r="E21" s="30">
        <v>43</v>
      </c>
      <c r="F21" s="30" t="s">
        <v>68</v>
      </c>
      <c r="G21" s="30">
        <v>9</v>
      </c>
      <c r="H21" s="30">
        <v>4</v>
      </c>
      <c r="I21" s="30">
        <v>1975</v>
      </c>
      <c r="J21" s="31" t="b">
        <f>1-4=2</f>
        <v>0</v>
      </c>
      <c r="K21" s="31">
        <v>-34.6</v>
      </c>
      <c r="L21" s="30">
        <v>0</v>
      </c>
      <c r="M21" s="30">
        <v>33.5</v>
      </c>
      <c r="N21" s="30">
        <v>35.5</v>
      </c>
    </row>
    <row r="22" spans="1:14" ht="28.5">
      <c r="A22" s="27">
        <v>21</v>
      </c>
      <c r="B22" s="28" t="s">
        <v>188</v>
      </c>
      <c r="C22" s="27">
        <v>5296</v>
      </c>
      <c r="D22" s="27">
        <v>1976</v>
      </c>
      <c r="E22" s="27">
        <v>48</v>
      </c>
      <c r="F22" s="27" t="s">
        <v>68</v>
      </c>
      <c r="G22" s="27">
        <v>9</v>
      </c>
      <c r="H22" s="27">
        <v>3.5</v>
      </c>
      <c r="I22" s="27">
        <v>2024</v>
      </c>
      <c r="J22" s="29" t="b">
        <f>2-5=1</f>
        <v>0</v>
      </c>
      <c r="K22" s="29">
        <v>11.3</v>
      </c>
      <c r="L22" s="27">
        <v>0</v>
      </c>
      <c r="M22" s="27">
        <v>36</v>
      </c>
      <c r="N22" s="27">
        <v>38</v>
      </c>
    </row>
    <row r="23" spans="1:14" ht="15">
      <c r="A23" s="30">
        <v>22</v>
      </c>
      <c r="B23" s="24" t="s">
        <v>189</v>
      </c>
      <c r="C23" s="30">
        <v>193619</v>
      </c>
      <c r="D23" s="30">
        <v>2025</v>
      </c>
      <c r="E23" s="30">
        <v>15</v>
      </c>
      <c r="F23" s="30" t="s">
        <v>104</v>
      </c>
      <c r="G23" s="30">
        <v>9</v>
      </c>
      <c r="H23" s="30">
        <v>2.5</v>
      </c>
      <c r="I23" s="30">
        <v>1862</v>
      </c>
      <c r="J23" s="31" t="b">
        <f>1-6=1</f>
        <v>0</v>
      </c>
      <c r="K23" s="31">
        <v>-42.7</v>
      </c>
      <c r="L23" s="30">
        <v>0</v>
      </c>
      <c r="M23" s="30">
        <v>32.5</v>
      </c>
      <c r="N23" s="30">
        <v>35</v>
      </c>
    </row>
    <row r="24" spans="1:14" ht="15">
      <c r="A24" s="27">
        <v>23</v>
      </c>
      <c r="B24" s="28" t="s">
        <v>190</v>
      </c>
      <c r="C24" s="27">
        <v>192830</v>
      </c>
      <c r="D24" s="27">
        <v>1763</v>
      </c>
      <c r="E24" s="27">
        <v>13</v>
      </c>
      <c r="F24" s="27" t="s">
        <v>68</v>
      </c>
      <c r="G24" s="27">
        <v>9</v>
      </c>
      <c r="H24" s="27">
        <v>2</v>
      </c>
      <c r="I24" s="27">
        <v>1812</v>
      </c>
      <c r="J24" s="29" t="b">
        <f>1-6=0</f>
        <v>0</v>
      </c>
      <c r="K24" s="29">
        <v>10.3</v>
      </c>
      <c r="L24" s="27">
        <v>0</v>
      </c>
      <c r="M24" s="27">
        <v>35.5</v>
      </c>
      <c r="N24" s="27">
        <v>38</v>
      </c>
    </row>
    <row r="25" spans="1:14" ht="28.5">
      <c r="A25" s="30">
        <v>24</v>
      </c>
      <c r="B25" s="24" t="s">
        <v>191</v>
      </c>
      <c r="C25" s="30">
        <v>3033</v>
      </c>
      <c r="D25" s="30">
        <v>2092</v>
      </c>
      <c r="E25" s="30">
        <v>59</v>
      </c>
      <c r="F25" s="30" t="s">
        <v>68</v>
      </c>
      <c r="G25" s="30">
        <v>9</v>
      </c>
      <c r="H25" s="30">
        <v>0</v>
      </c>
      <c r="I25" s="30">
        <v>1698</v>
      </c>
      <c r="J25" s="31" t="b">
        <f>0-3=0</f>
        <v>0</v>
      </c>
      <c r="K25" s="31">
        <v>-35.799999999999997</v>
      </c>
      <c r="L25" s="30">
        <v>0</v>
      </c>
      <c r="M25" s="30">
        <v>24</v>
      </c>
      <c r="N25" s="30">
        <v>24.5</v>
      </c>
    </row>
  </sheetData>
  <hyperlinks>
    <hyperlink ref="B2" r:id="rId1" display="https://www.chess.org.il/Tournaments/PlayerInTournament.aspx?Id=481566" xr:uid="{B04F7B9A-DF90-44B9-9F5A-59E3628DA9D7}"/>
    <hyperlink ref="B3" r:id="rId2" display="https://www.chess.org.il/Tournaments/PlayerInTournament.aspx?Id=481570" xr:uid="{ED6EC2EA-0EC5-4CBF-B5B0-DB6CDF032F48}"/>
    <hyperlink ref="B4" r:id="rId3" display="https://www.chess.org.il/Tournaments/PlayerInTournament.aspx?Id=481565" xr:uid="{E48058CF-F192-495D-B3FF-3EAA00E7A401}"/>
    <hyperlink ref="B5" r:id="rId4" display="https://www.chess.org.il/Tournaments/PlayerInTournament.aspx?Id=481571" xr:uid="{527E24B4-CC4B-4444-B8E2-E6935D90FEB0}"/>
    <hyperlink ref="B6" r:id="rId5" display="https://www.chess.org.il/Tournaments/PlayerInTournament.aspx?Id=481578" xr:uid="{32164618-762E-47ED-AE72-C58AB014DD88}"/>
    <hyperlink ref="B7" r:id="rId6" display="https://www.chess.org.il/Tournaments/PlayerInTournament.aspx?Id=481574" xr:uid="{73AA98BD-57B0-4380-8F20-562426C84C1F}"/>
    <hyperlink ref="B8" r:id="rId7" display="https://www.chess.org.il/Tournaments/PlayerInTournament.aspx?Id=481569" xr:uid="{7836AFB7-2A38-45AC-9E60-7B152B76A851}"/>
    <hyperlink ref="B9" r:id="rId8" display="https://www.chess.org.il/Tournaments/PlayerInTournament.aspx?Id=481567" xr:uid="{CD2A0999-762E-4F70-BB08-D08572B4A857}"/>
    <hyperlink ref="B10" r:id="rId9" display="https://www.chess.org.il/Tournaments/PlayerInTournament.aspx?Id=481568" xr:uid="{704DBC8C-D94E-4DEC-A7CE-CB1CAC70C4EC}"/>
    <hyperlink ref="B11" r:id="rId10" display="https://www.chess.org.il/Tournaments/PlayerInTournament.aspx?Id=481575" xr:uid="{04ED79E6-0F4D-4F06-9334-7621D6FC9773}"/>
    <hyperlink ref="B12" r:id="rId11" display="https://www.chess.org.il/Tournaments/PlayerInTournament.aspx?Id=481576" xr:uid="{805E5DDA-0FB5-4A0E-8F1C-3B38340E189E}"/>
    <hyperlink ref="B13" r:id="rId12" display="https://www.chess.org.il/Tournaments/PlayerInTournament.aspx?Id=481577" xr:uid="{B78AC407-7034-4AC2-ACCD-00A846458FD6}"/>
    <hyperlink ref="B14" r:id="rId13" display="https://www.chess.org.il/Tournaments/PlayerInTournament.aspx?Id=481573" xr:uid="{B9248DEC-E955-4B5F-95EA-6C7A45E377A3}"/>
    <hyperlink ref="B15" r:id="rId14" display="https://www.chess.org.il/Tournaments/PlayerInTournament.aspx?Id=481572" xr:uid="{C21ED8FB-1503-40CB-B799-4A3A1D764442}"/>
    <hyperlink ref="B16" r:id="rId15" display="https://www.chess.org.il/Tournaments/PlayerInTournament.aspx?Id=481587" xr:uid="{E62002D3-2837-4AD1-A83A-04F3F2CDC869}"/>
    <hyperlink ref="B17" r:id="rId16" display="https://www.chess.org.il/Tournaments/PlayerInTournament.aspx?Id=481581" xr:uid="{EBA32EE0-9400-4567-AE34-82C232D56E26}"/>
    <hyperlink ref="B18" r:id="rId17" display="https://www.chess.org.il/Tournaments/PlayerInTournament.aspx?Id=481586" xr:uid="{A939E2C7-5DC6-4260-84F9-1FFCBF471317}"/>
    <hyperlink ref="B19" r:id="rId18" display="https://www.chess.org.il/Tournaments/PlayerInTournament.aspx?Id=481583" xr:uid="{A6425857-6BD1-46E1-9FA8-F4F7A0DAC9AB}"/>
    <hyperlink ref="B20" r:id="rId19" display="https://www.chess.org.il/Tournaments/PlayerInTournament.aspx?Id=481584" xr:uid="{6AA1E309-A980-4362-9CF3-2FE7B754B1BC}"/>
    <hyperlink ref="B21" r:id="rId20" display="https://www.chess.org.il/Tournaments/PlayerInTournament.aspx?Id=481579" xr:uid="{1106FE35-3708-4DDA-93E0-CCA1128106D7}"/>
    <hyperlink ref="B22" r:id="rId21" display="https://www.chess.org.il/Tournaments/PlayerInTournament.aspx?Id=481588" xr:uid="{7239EB7B-0B52-43EF-A830-CD3B42994F3E}"/>
    <hyperlink ref="B23" r:id="rId22" display="https://www.chess.org.il/Tournaments/PlayerInTournament.aspx?Id=481585" xr:uid="{F757EC8F-AE5B-4ED7-9ACB-EF44A37787B2}"/>
    <hyperlink ref="B24" r:id="rId23" display="https://www.chess.org.il/Tournaments/PlayerInTournament.aspx?Id=481589" xr:uid="{5C0A78ED-FEEA-4B58-BBFE-05218E084311}"/>
    <hyperlink ref="B25" r:id="rId24" display="https://www.chess.org.il/Tournaments/PlayerInTournament.aspx?Id=481580" xr:uid="{699A763A-66AE-4C2D-9DF6-75D546287F2A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43733-3BC7-4776-A5E0-903424AA69E7}">
  <dimension ref="A1:N11"/>
  <sheetViews>
    <sheetView rightToLeft="1" workbookViewId="0">
      <selection activeCell="B2" sqref="B2:B11"/>
    </sheetView>
  </sheetViews>
  <sheetFormatPr defaultRowHeight="14.25"/>
  <sheetData>
    <row r="1" spans="1:14" ht="47.25">
      <c r="A1" s="19" t="s">
        <v>54</v>
      </c>
      <c r="B1" s="19" t="s">
        <v>0</v>
      </c>
      <c r="C1" s="19" t="s">
        <v>55</v>
      </c>
      <c r="D1" s="19" t="s">
        <v>56</v>
      </c>
      <c r="E1" s="19" t="s">
        <v>57</v>
      </c>
      <c r="F1" s="19" t="s">
        <v>58</v>
      </c>
      <c r="G1" s="19" t="s">
        <v>59</v>
      </c>
      <c r="H1" s="19" t="s">
        <v>60</v>
      </c>
      <c r="I1" s="19" t="s">
        <v>61</v>
      </c>
      <c r="J1" s="19" t="s">
        <v>62</v>
      </c>
      <c r="K1" s="19" t="s">
        <v>63</v>
      </c>
      <c r="L1" s="19" t="s">
        <v>64</v>
      </c>
      <c r="M1" s="19" t="s">
        <v>65</v>
      </c>
      <c r="N1" s="19" t="s">
        <v>66</v>
      </c>
    </row>
    <row r="2" spans="1:14" ht="15">
      <c r="A2" s="20">
        <v>1</v>
      </c>
      <c r="B2" s="21" t="s">
        <v>67</v>
      </c>
      <c r="C2" s="20">
        <v>14792</v>
      </c>
      <c r="D2" s="20">
        <v>2316</v>
      </c>
      <c r="E2" s="20">
        <v>27</v>
      </c>
      <c r="F2" s="20" t="s">
        <v>68</v>
      </c>
      <c r="G2" s="20">
        <v>9</v>
      </c>
      <c r="H2" s="20">
        <v>8</v>
      </c>
      <c r="I2" s="20">
        <v>2546</v>
      </c>
      <c r="J2" s="22" t="b">
        <f>8-1=0</f>
        <v>0</v>
      </c>
      <c r="K2" s="22">
        <v>52.4</v>
      </c>
      <c r="L2" s="20">
        <v>29.5</v>
      </c>
      <c r="M2" s="20">
        <v>0</v>
      </c>
      <c r="N2" s="20">
        <v>8</v>
      </c>
    </row>
    <row r="3" spans="1:14" ht="28.5">
      <c r="A3" s="23">
        <v>2</v>
      </c>
      <c r="B3" s="24" t="s">
        <v>69</v>
      </c>
      <c r="C3" s="23">
        <v>20228</v>
      </c>
      <c r="D3" s="23">
        <v>2387</v>
      </c>
      <c r="E3" s="23">
        <v>21</v>
      </c>
      <c r="F3" s="23" t="s">
        <v>68</v>
      </c>
      <c r="G3" s="23">
        <v>9</v>
      </c>
      <c r="H3" s="23">
        <v>7.5</v>
      </c>
      <c r="I3" s="23">
        <v>2488</v>
      </c>
      <c r="J3" s="25" t="b">
        <f>7-1=1</f>
        <v>0</v>
      </c>
      <c r="K3" s="25">
        <v>23.3</v>
      </c>
      <c r="L3" s="23">
        <v>33</v>
      </c>
      <c r="M3" s="23">
        <v>0</v>
      </c>
      <c r="N3" s="23">
        <v>7</v>
      </c>
    </row>
    <row r="4" spans="1:14" ht="28.5">
      <c r="A4" s="20">
        <v>3</v>
      </c>
      <c r="B4" s="21" t="s">
        <v>70</v>
      </c>
      <c r="C4" s="20">
        <v>10446</v>
      </c>
      <c r="D4" s="20">
        <v>2233</v>
      </c>
      <c r="E4" s="20">
        <v>35</v>
      </c>
      <c r="F4" s="20" t="s">
        <v>68</v>
      </c>
      <c r="G4" s="20">
        <v>9</v>
      </c>
      <c r="H4" s="20">
        <v>5</v>
      </c>
      <c r="I4" s="20">
        <v>2286</v>
      </c>
      <c r="J4" s="22" t="b">
        <f>4-3=2</f>
        <v>0</v>
      </c>
      <c r="K4" s="22">
        <v>13.7</v>
      </c>
      <c r="L4" s="20">
        <v>17</v>
      </c>
      <c r="M4" s="20">
        <v>0</v>
      </c>
      <c r="N4" s="20">
        <v>4</v>
      </c>
    </row>
    <row r="5" spans="1:14" ht="28.5">
      <c r="A5" s="23">
        <v>4</v>
      </c>
      <c r="B5" s="24" t="s">
        <v>71</v>
      </c>
      <c r="C5" s="23">
        <v>200734</v>
      </c>
      <c r="D5" s="23">
        <v>2279</v>
      </c>
      <c r="E5" s="23">
        <v>65</v>
      </c>
      <c r="F5" s="23" t="s">
        <v>68</v>
      </c>
      <c r="G5" s="23">
        <v>9</v>
      </c>
      <c r="H5" s="23">
        <v>4.5</v>
      </c>
      <c r="I5" s="23">
        <v>2228</v>
      </c>
      <c r="J5" s="25" t="b">
        <f>3-3=3</f>
        <v>0</v>
      </c>
      <c r="K5" s="25">
        <v>-23</v>
      </c>
      <c r="L5" s="23">
        <v>16.75</v>
      </c>
      <c r="M5" s="23">
        <v>0</v>
      </c>
      <c r="N5" s="23">
        <v>3</v>
      </c>
    </row>
    <row r="6" spans="1:14" ht="15">
      <c r="A6" s="20">
        <v>5</v>
      </c>
      <c r="B6" s="21" t="s">
        <v>72</v>
      </c>
      <c r="C6" s="20">
        <v>22543</v>
      </c>
      <c r="D6" s="20">
        <v>2194</v>
      </c>
      <c r="E6" s="20">
        <v>18</v>
      </c>
      <c r="F6" s="20" t="s">
        <v>68</v>
      </c>
      <c r="G6" s="20">
        <v>9</v>
      </c>
      <c r="H6" s="20">
        <v>4</v>
      </c>
      <c r="I6" s="20">
        <v>2202</v>
      </c>
      <c r="J6" s="22" t="b">
        <f>3-4=2</f>
        <v>0</v>
      </c>
      <c r="K6" s="22">
        <v>10.7</v>
      </c>
      <c r="L6" s="20">
        <v>15</v>
      </c>
      <c r="M6" s="20">
        <v>1</v>
      </c>
      <c r="N6" s="20">
        <v>3</v>
      </c>
    </row>
    <row r="7" spans="1:14" ht="15">
      <c r="A7" s="23">
        <v>6</v>
      </c>
      <c r="B7" s="24" t="s">
        <v>73</v>
      </c>
      <c r="C7" s="23">
        <v>7110</v>
      </c>
      <c r="D7" s="23">
        <v>2226</v>
      </c>
      <c r="E7" s="23">
        <v>48</v>
      </c>
      <c r="F7" s="23" t="s">
        <v>68</v>
      </c>
      <c r="G7" s="23">
        <v>9</v>
      </c>
      <c r="H7" s="23">
        <v>4</v>
      </c>
      <c r="I7" s="23">
        <v>2192</v>
      </c>
      <c r="J7" s="25" t="b">
        <f>3-4=2</f>
        <v>0</v>
      </c>
      <c r="K7" s="25">
        <v>-6.3</v>
      </c>
      <c r="L7" s="23">
        <v>13</v>
      </c>
      <c r="M7" s="23">
        <v>0</v>
      </c>
      <c r="N7" s="23">
        <v>3</v>
      </c>
    </row>
    <row r="8" spans="1:14" ht="28.5">
      <c r="A8" s="20">
        <v>7</v>
      </c>
      <c r="B8" s="21" t="s">
        <v>74</v>
      </c>
      <c r="C8" s="20">
        <v>196325</v>
      </c>
      <c r="D8" s="20">
        <v>2236</v>
      </c>
      <c r="E8" s="20">
        <v>58</v>
      </c>
      <c r="F8" s="20" t="s">
        <v>68</v>
      </c>
      <c r="G8" s="20">
        <v>9</v>
      </c>
      <c r="H8" s="20">
        <v>3.5</v>
      </c>
      <c r="I8" s="20">
        <v>2148</v>
      </c>
      <c r="J8" s="22" t="b">
        <f>1-3=5</f>
        <v>0</v>
      </c>
      <c r="K8" s="22">
        <v>-21.6</v>
      </c>
      <c r="L8" s="20">
        <v>12.75</v>
      </c>
      <c r="M8" s="20">
        <v>0.5</v>
      </c>
      <c r="N8" s="20">
        <v>1</v>
      </c>
    </row>
    <row r="9" spans="1:14" ht="28.5">
      <c r="A9" s="23">
        <v>8</v>
      </c>
      <c r="B9" s="24" t="s">
        <v>75</v>
      </c>
      <c r="C9" s="23">
        <v>21093</v>
      </c>
      <c r="D9" s="23">
        <v>2187</v>
      </c>
      <c r="E9" s="23">
        <v>19</v>
      </c>
      <c r="F9" s="23" t="s">
        <v>68</v>
      </c>
      <c r="G9" s="23">
        <v>9</v>
      </c>
      <c r="H9" s="23">
        <v>3.5</v>
      </c>
      <c r="I9" s="23">
        <v>2157</v>
      </c>
      <c r="J9" s="25" t="b">
        <f>2-4=3</f>
        <v>0</v>
      </c>
      <c r="K9" s="25">
        <v>2.8</v>
      </c>
      <c r="L9" s="23">
        <v>11</v>
      </c>
      <c r="M9" s="23">
        <v>0.5</v>
      </c>
      <c r="N9" s="23">
        <v>2</v>
      </c>
    </row>
    <row r="10" spans="1:14" ht="28.5">
      <c r="A10" s="20">
        <v>9</v>
      </c>
      <c r="B10" s="21" t="s">
        <v>76</v>
      </c>
      <c r="C10" s="20">
        <v>3048</v>
      </c>
      <c r="D10" s="20">
        <v>2125</v>
      </c>
      <c r="E10" s="20">
        <v>75</v>
      </c>
      <c r="F10" s="20" t="s">
        <v>68</v>
      </c>
      <c r="G10" s="20">
        <v>9</v>
      </c>
      <c r="H10" s="20">
        <v>2.5</v>
      </c>
      <c r="I10" s="20">
        <v>2073</v>
      </c>
      <c r="J10" s="22" t="b">
        <f>1-5=3</f>
        <v>0</v>
      </c>
      <c r="K10" s="22">
        <v>-17</v>
      </c>
      <c r="L10" s="20">
        <v>12.75</v>
      </c>
      <c r="M10" s="20">
        <v>0.5</v>
      </c>
      <c r="N10" s="20">
        <v>1</v>
      </c>
    </row>
    <row r="11" spans="1:14" ht="15">
      <c r="A11" s="23">
        <v>10</v>
      </c>
      <c r="B11" s="24" t="s">
        <v>77</v>
      </c>
      <c r="C11" s="23">
        <v>5628</v>
      </c>
      <c r="D11" s="23">
        <v>2241</v>
      </c>
      <c r="E11" s="23">
        <v>61</v>
      </c>
      <c r="F11" s="23" t="s">
        <v>68</v>
      </c>
      <c r="G11" s="23">
        <v>9</v>
      </c>
      <c r="H11" s="23">
        <v>2.5</v>
      </c>
      <c r="I11" s="23">
        <v>2064</v>
      </c>
      <c r="J11" s="25" t="b">
        <f>0-4=5</f>
        <v>0</v>
      </c>
      <c r="K11" s="25">
        <v>-39.4</v>
      </c>
      <c r="L11" s="23">
        <v>9.75</v>
      </c>
      <c r="M11" s="23">
        <v>0.5</v>
      </c>
      <c r="N11" s="23">
        <v>0</v>
      </c>
    </row>
  </sheetData>
  <hyperlinks>
    <hyperlink ref="B2" r:id="rId1" display="https://www.chess.org.il/Tournaments/PlayerInTournament.aspx?Id=480799" xr:uid="{DF22486E-A154-4D11-AD0F-10632D65138E}"/>
    <hyperlink ref="B3" r:id="rId2" display="https://www.chess.org.il/Tournaments/PlayerInTournament.aspx?Id=480805" xr:uid="{42F41FFD-D0C3-49EA-BD9F-B69B64BE5EEE}"/>
    <hyperlink ref="B4" r:id="rId3" display="https://www.chess.org.il/Tournaments/PlayerInTournament.aspx?Id=480804" xr:uid="{23C911AB-BEA9-4C63-870B-4129EEA495D9}"/>
    <hyperlink ref="B5" r:id="rId4" display="https://www.chess.org.il/Tournaments/PlayerInTournament.aspx?Id=480801" xr:uid="{D3290962-421D-491C-8475-2FD9F3F42357}"/>
    <hyperlink ref="B6" r:id="rId5" display="https://www.chess.org.il/Tournaments/PlayerInTournament.aspx?Id=480807" xr:uid="{AD4DA63B-4DD9-4894-8B60-073B3C4C300D}"/>
    <hyperlink ref="B7" r:id="rId6" display="https://www.chess.org.il/Tournaments/PlayerInTournament.aspx?Id=480800" xr:uid="{18770247-F7F7-44E2-B7A4-D6C03853BB17}"/>
    <hyperlink ref="B8" r:id="rId7" display="https://www.chess.org.il/Tournaments/PlayerInTournament.aspx?Id=480808" xr:uid="{4D35E8B9-34DD-4846-8015-B5DD9D2F9DA0}"/>
    <hyperlink ref="B9" r:id="rId8" display="https://www.chess.org.il/Tournaments/PlayerInTournament.aspx?Id=480802" xr:uid="{FAA18EEE-D81F-4338-A94B-F30E0E9DBAEB}"/>
    <hyperlink ref="B10" r:id="rId9" display="https://www.chess.org.il/Tournaments/PlayerInTournament.aspx?Id=480803" xr:uid="{E85851D3-9651-4737-8AC7-8BE34786B7CF}"/>
    <hyperlink ref="B11" r:id="rId10" display="https://www.chess.org.il/Tournaments/PlayerInTournament.aspx?Id=480806" xr:uid="{47A2BBC1-0709-4906-9BFA-1EAE114F957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8D85A-5B23-4B30-A753-B6F075D72F01}">
  <dimension ref="A1:N10"/>
  <sheetViews>
    <sheetView rightToLeft="1" workbookViewId="0">
      <selection activeCell="B10" sqref="B2:B10"/>
    </sheetView>
  </sheetViews>
  <sheetFormatPr defaultRowHeight="14.25"/>
  <sheetData>
    <row r="1" spans="1:14" ht="47.25">
      <c r="A1" s="19" t="s">
        <v>54</v>
      </c>
      <c r="B1" s="19" t="s">
        <v>0</v>
      </c>
      <c r="C1" s="19" t="s">
        <v>55</v>
      </c>
      <c r="D1" s="19" t="s">
        <v>56</v>
      </c>
      <c r="E1" s="19" t="s">
        <v>57</v>
      </c>
      <c r="F1" s="19" t="s">
        <v>58</v>
      </c>
      <c r="G1" s="19" t="s">
        <v>59</v>
      </c>
      <c r="H1" s="19" t="s">
        <v>60</v>
      </c>
      <c r="I1" s="19" t="s">
        <v>61</v>
      </c>
      <c r="J1" s="19" t="s">
        <v>62</v>
      </c>
      <c r="K1" s="19" t="s">
        <v>63</v>
      </c>
      <c r="L1" s="19" t="s">
        <v>64</v>
      </c>
      <c r="M1" s="19" t="s">
        <v>65</v>
      </c>
      <c r="N1" s="19" t="s">
        <v>66</v>
      </c>
    </row>
    <row r="2" spans="1:14" ht="28.5">
      <c r="A2" s="20">
        <v>1</v>
      </c>
      <c r="B2" s="21" t="s">
        <v>78</v>
      </c>
      <c r="C2" s="20">
        <v>20456</v>
      </c>
      <c r="D2" s="20">
        <v>2276</v>
      </c>
      <c r="E2" s="20">
        <v>31</v>
      </c>
      <c r="F2" s="20" t="s">
        <v>68</v>
      </c>
      <c r="G2" s="20">
        <v>9</v>
      </c>
      <c r="H2" s="20">
        <v>8</v>
      </c>
      <c r="I2" s="20">
        <v>2497</v>
      </c>
      <c r="J2" s="22" t="b">
        <f>6-0=2</f>
        <v>0</v>
      </c>
      <c r="K2" s="22">
        <v>44.8</v>
      </c>
      <c r="L2" s="20">
        <v>34.25</v>
      </c>
      <c r="M2" s="20">
        <v>0</v>
      </c>
      <c r="N2" s="20">
        <v>6</v>
      </c>
    </row>
    <row r="3" spans="1:14" ht="28.5">
      <c r="A3" s="23">
        <v>2</v>
      </c>
      <c r="B3" s="24" t="s">
        <v>79</v>
      </c>
      <c r="C3" s="23">
        <v>3298</v>
      </c>
      <c r="D3" s="23">
        <v>2444</v>
      </c>
      <c r="E3" s="23">
        <v>66</v>
      </c>
      <c r="F3" s="23" t="s">
        <v>68</v>
      </c>
      <c r="G3" s="23">
        <v>9</v>
      </c>
      <c r="H3" s="23">
        <v>7</v>
      </c>
      <c r="I3" s="23">
        <v>2398</v>
      </c>
      <c r="J3" s="25" t="b">
        <f>5-1=2</f>
        <v>0</v>
      </c>
      <c r="K3" s="25">
        <v>-9.5</v>
      </c>
      <c r="L3" s="23">
        <v>28.75</v>
      </c>
      <c r="M3" s="23">
        <v>0</v>
      </c>
      <c r="N3" s="23">
        <v>5</v>
      </c>
    </row>
    <row r="4" spans="1:14" ht="28.5">
      <c r="A4" s="20">
        <v>3</v>
      </c>
      <c r="B4" s="21" t="s">
        <v>80</v>
      </c>
      <c r="C4" s="20">
        <v>975</v>
      </c>
      <c r="D4" s="20">
        <v>2269</v>
      </c>
      <c r="E4" s="20">
        <v>39</v>
      </c>
      <c r="F4" s="20" t="s">
        <v>68</v>
      </c>
      <c r="G4" s="20">
        <v>9</v>
      </c>
      <c r="H4" s="20">
        <v>6</v>
      </c>
      <c r="I4" s="20">
        <v>2297</v>
      </c>
      <c r="J4" s="22" t="b">
        <f>4-2=2</f>
        <v>1</v>
      </c>
      <c r="K4" s="22">
        <v>7.2</v>
      </c>
      <c r="L4" s="20">
        <v>22.5</v>
      </c>
      <c r="M4" s="20">
        <v>0</v>
      </c>
      <c r="N4" s="20">
        <v>4</v>
      </c>
    </row>
    <row r="5" spans="1:14" ht="15">
      <c r="A5" s="23">
        <v>4</v>
      </c>
      <c r="B5" s="24" t="s">
        <v>81</v>
      </c>
      <c r="C5" s="23">
        <v>18061</v>
      </c>
      <c r="D5" s="23">
        <v>2264</v>
      </c>
      <c r="E5" s="23"/>
      <c r="F5" s="23" t="s">
        <v>68</v>
      </c>
      <c r="G5" s="23">
        <v>9</v>
      </c>
      <c r="H5" s="23">
        <v>6</v>
      </c>
      <c r="I5" s="23">
        <v>2302</v>
      </c>
      <c r="J5" s="25" t="b">
        <f>4-2=2</f>
        <v>1</v>
      </c>
      <c r="K5" s="25">
        <v>9.1999999999999993</v>
      </c>
      <c r="L5" s="23">
        <v>21.25</v>
      </c>
      <c r="M5" s="23">
        <v>1</v>
      </c>
      <c r="N5" s="23">
        <v>4</v>
      </c>
    </row>
    <row r="6" spans="1:14" ht="28.5">
      <c r="A6" s="20">
        <v>5</v>
      </c>
      <c r="B6" s="21" t="s">
        <v>82</v>
      </c>
      <c r="C6" s="20">
        <v>23209</v>
      </c>
      <c r="D6" s="20">
        <v>2209</v>
      </c>
      <c r="E6" s="20">
        <v>49</v>
      </c>
      <c r="F6" s="20" t="s">
        <v>68</v>
      </c>
      <c r="G6" s="20">
        <v>9</v>
      </c>
      <c r="H6" s="20">
        <v>5.5</v>
      </c>
      <c r="I6" s="20">
        <v>2247</v>
      </c>
      <c r="J6" s="22" t="b">
        <f>3-2=3</f>
        <v>0</v>
      </c>
      <c r="K6" s="22">
        <v>9.1999999999999993</v>
      </c>
      <c r="L6" s="20">
        <v>18.75</v>
      </c>
      <c r="M6" s="20">
        <v>0</v>
      </c>
      <c r="N6" s="20">
        <v>3</v>
      </c>
    </row>
    <row r="7" spans="1:14" ht="15">
      <c r="A7" s="23">
        <v>6</v>
      </c>
      <c r="B7" s="24" t="s">
        <v>83</v>
      </c>
      <c r="C7" s="23">
        <v>21099</v>
      </c>
      <c r="D7" s="23">
        <v>2226</v>
      </c>
      <c r="E7" s="23">
        <v>19</v>
      </c>
      <c r="F7" s="23" t="s">
        <v>68</v>
      </c>
      <c r="G7" s="23">
        <v>9</v>
      </c>
      <c r="H7" s="23">
        <v>5</v>
      </c>
      <c r="I7" s="23">
        <v>2197</v>
      </c>
      <c r="J7" s="25" t="b">
        <f>3-3=2</f>
        <v>0</v>
      </c>
      <c r="K7" s="25">
        <v>-4.7</v>
      </c>
      <c r="L7" s="23">
        <v>15.25</v>
      </c>
      <c r="M7" s="23">
        <v>0</v>
      </c>
      <c r="N7" s="23">
        <v>3</v>
      </c>
    </row>
    <row r="8" spans="1:14" ht="15">
      <c r="A8" s="20">
        <v>7</v>
      </c>
      <c r="B8" s="21" t="s">
        <v>84</v>
      </c>
      <c r="C8" s="20">
        <v>4169</v>
      </c>
      <c r="D8" s="20">
        <v>2074</v>
      </c>
      <c r="E8" s="20">
        <v>49</v>
      </c>
      <c r="F8" s="20" t="s">
        <v>68</v>
      </c>
      <c r="G8" s="20">
        <v>9</v>
      </c>
      <c r="H8" s="20">
        <v>3.5</v>
      </c>
      <c r="I8" s="20">
        <v>2068</v>
      </c>
      <c r="J8" s="22" t="b">
        <f>1-4=3</f>
        <v>0</v>
      </c>
      <c r="K8" s="22">
        <v>-1.2</v>
      </c>
      <c r="L8" s="20">
        <v>12.75</v>
      </c>
      <c r="M8" s="20">
        <v>0</v>
      </c>
      <c r="N8" s="20">
        <v>1</v>
      </c>
    </row>
    <row r="9" spans="1:14" ht="28.5">
      <c r="A9" s="23">
        <v>8</v>
      </c>
      <c r="B9" s="24" t="s">
        <v>85</v>
      </c>
      <c r="C9" s="23">
        <v>7598</v>
      </c>
      <c r="D9" s="23">
        <v>2221</v>
      </c>
      <c r="E9" s="23">
        <v>46</v>
      </c>
      <c r="F9" s="23" t="s">
        <v>68</v>
      </c>
      <c r="G9" s="23">
        <v>9</v>
      </c>
      <c r="H9" s="23">
        <v>3</v>
      </c>
      <c r="I9" s="23">
        <v>2002</v>
      </c>
      <c r="J9" s="25" t="b">
        <f>2-6=0</f>
        <v>0</v>
      </c>
      <c r="K9" s="25">
        <v>-45.3</v>
      </c>
      <c r="L9" s="23">
        <v>7.5</v>
      </c>
      <c r="M9" s="23">
        <v>0</v>
      </c>
      <c r="N9" s="23">
        <v>2</v>
      </c>
    </row>
    <row r="10" spans="1:14" ht="15">
      <c r="A10" s="20">
        <v>9</v>
      </c>
      <c r="B10" s="21" t="s">
        <v>86</v>
      </c>
      <c r="C10" s="20">
        <v>25903</v>
      </c>
      <c r="D10" s="20">
        <v>1814</v>
      </c>
      <c r="E10" s="20">
        <v>15</v>
      </c>
      <c r="F10" s="20" t="s">
        <v>68</v>
      </c>
      <c r="G10" s="20">
        <v>9</v>
      </c>
      <c r="H10" s="20">
        <v>1</v>
      </c>
      <c r="I10" s="20">
        <v>1816</v>
      </c>
      <c r="J10" s="22" t="b">
        <f>0-8=0</f>
        <v>0</v>
      </c>
      <c r="K10" s="22">
        <v>-7.6</v>
      </c>
      <c r="L10" s="20">
        <v>2</v>
      </c>
      <c r="M10" s="20">
        <v>0</v>
      </c>
      <c r="N10" s="20">
        <v>0</v>
      </c>
    </row>
  </sheetData>
  <hyperlinks>
    <hyperlink ref="B2" r:id="rId1" display="https://www.chess.org.il/Tournaments/PlayerInTournament.aspx?Id=496946" xr:uid="{0BA3D875-6322-417E-AF56-485C888E75CF}"/>
    <hyperlink ref="B3" r:id="rId2" display="https://www.chess.org.il/Tournaments/PlayerInTournament.aspx?Id=496950" xr:uid="{E1DF90C6-F7F2-4AD0-BEDA-8C7B1F140B51}"/>
    <hyperlink ref="B4" r:id="rId3" display="https://www.chess.org.il/Tournaments/PlayerInTournament.aspx?Id=496949" xr:uid="{EC3EDC73-395B-4181-9EDC-2F9645393DD8}"/>
    <hyperlink ref="B5" r:id="rId4" display="https://www.chess.org.il/Tournaments/PlayerInTournament.aspx?Id=496943" xr:uid="{4F141B92-B44E-450C-A5FE-5437BBCCBB40}"/>
    <hyperlink ref="B6" r:id="rId5" display="https://www.chess.org.il/Tournaments/PlayerInTournament.aspx?Id=496947" xr:uid="{C0F072BE-C2D5-4EC2-8FA4-5329CB25E8BE}"/>
    <hyperlink ref="B7" r:id="rId6" display="https://www.chess.org.il/Tournaments/PlayerInTournament.aspx?Id=496948" xr:uid="{71129598-712F-47FB-A6CB-0B1A83FABBC1}"/>
    <hyperlink ref="B8" r:id="rId7" display="https://www.chess.org.il/Tournaments/PlayerInTournament.aspx?Id=496945" xr:uid="{02ADD8D1-275D-4997-8CFC-098FCAF3550D}"/>
    <hyperlink ref="B9" r:id="rId8" display="https://www.chess.org.il/Tournaments/PlayerInTournament.aspx?Id=496942" xr:uid="{DDEF897C-F05E-40CB-B507-04233977779F}"/>
    <hyperlink ref="B10" r:id="rId9" display="https://www.chess.org.il/Tournaments/PlayerInTournament.aspx?Id=496944" xr:uid="{8E7A75DF-D221-4BCC-B396-8D1BAE437EB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8</vt:i4>
      </vt:variant>
    </vt:vector>
  </HeadingPairs>
  <TitlesOfParts>
    <vt:vector size="8" baseType="lpstr">
      <vt:lpstr>רשימת עולים וממלאי מקום</vt:lpstr>
      <vt:lpstr>סדר הזמנת השחקניות לגמר הנשים</vt:lpstr>
      <vt:lpstr>מד חוזק - אין משמעות לשמות</vt:lpstr>
      <vt:lpstr>חצי גמר ר"ג</vt:lpstr>
      <vt:lpstr>חצי גמר כפ"ס</vt:lpstr>
      <vt:lpstr>חצי גמר חיפה</vt:lpstr>
      <vt:lpstr>חצי גמר ב"ש</vt:lpstr>
      <vt:lpstr>חצי גמר ירושלים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ronit</dc:creator>
  <cp:lastModifiedBy>ronit</cp:lastModifiedBy>
  <dcterms:created xsi:type="dcterms:W3CDTF">2022-10-29T12:31:15Z</dcterms:created>
  <dcterms:modified xsi:type="dcterms:W3CDTF">2022-11-02T23:06:47Z</dcterms:modified>
</cp:coreProperties>
</file>